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SUMMARY" sheetId="1" r:id="rId1"/>
    <sheet name="clly1" sheetId="2" r:id="rId2"/>
    <sheet name="clly2" sheetId="3" r:id="rId3"/>
    <sheet name="drd1" sheetId="4" r:id="rId4"/>
    <sheet name="drd2" sheetId="5" r:id="rId5"/>
    <sheet name="pc" sheetId="6" r:id="rId6"/>
    <sheet name="rk" sheetId="7" r:id="rId7"/>
    <sheet name="vr" sheetId="8" r:id="rId8"/>
    <sheet name="FIXES" sheetId="9" r:id="rId9"/>
  </sheets>
  <definedNames/>
  <calcPr fullCalcOnLoad="1"/>
</workbook>
</file>

<file path=xl/sharedStrings.xml><?xml version="1.0" encoding="utf-8"?>
<sst xmlns="http://schemas.openxmlformats.org/spreadsheetml/2006/main" count="359" uniqueCount="54">
  <si>
    <t>MIREX 2008 Audio Melody Sumary results - ADC 2004 Dataset – nonvocal</t>
  </si>
  <si>
    <t>Vx Recall</t>
  </si>
  <si>
    <t>Vx False Alm</t>
  </si>
  <si>
    <t>Vx d'</t>
  </si>
  <si>
    <t>Raw pitch</t>
  </si>
  <si>
    <t>Raw Chroma</t>
  </si>
  <si>
    <t>Overall Acc</t>
  </si>
  <si>
    <t>pc</t>
  </si>
  <si>
    <t>vr</t>
  </si>
  <si>
    <t>clly1</t>
  </si>
  <si>
    <t>excerpt</t>
  </si>
  <si>
    <t>correct</t>
  </si>
  <si>
    <t>nomelcorr</t>
  </si>
  <si>
    <t>FP</t>
  </si>
  <si>
    <t>FN</t>
  </si>
  <si>
    <t>FNcorrF0</t>
  </si>
  <si>
    <t>incorrect</t>
  </si>
  <si>
    <t>CHcorrect</t>
  </si>
  <si>
    <t>CHnomelcorr</t>
  </si>
  <si>
    <t>CHFP</t>
  </si>
  <si>
    <t>CHFN</t>
  </si>
  <si>
    <t>CHFNcorrF0</t>
  </si>
  <si>
    <t>CHincorrect</t>
  </si>
  <si>
    <t>TOT</t>
  </si>
  <si>
    <t>GV</t>
  </si>
  <si>
    <t>GU</t>
  </si>
  <si>
    <t>GV%</t>
  </si>
  <si>
    <t>GU%</t>
  </si>
  <si>
    <t>TPC</t>
  </si>
  <si>
    <t>TPCh</t>
  </si>
  <si>
    <t>TN</t>
  </si>
  <si>
    <t>TP</t>
  </si>
  <si>
    <t>FNC</t>
  </si>
  <si>
    <t>FNCh</t>
  </si>
  <si>
    <t>KWPREC</t>
  </si>
  <si>
    <t>KWREC</t>
  </si>
  <si>
    <t>KWF</t>
  </si>
  <si>
    <t>KWPch</t>
  </si>
  <si>
    <t>KWRch</t>
  </si>
  <si>
    <t>KWFch</t>
  </si>
  <si>
    <t>raw 8ve errs</t>
  </si>
  <si>
    <t>jazz1.wav</t>
  </si>
  <si>
    <t>jazz2.wav</t>
  </si>
  <si>
    <t>jazz3.wav</t>
  </si>
  <si>
    <t>jazz4.wav</t>
  </si>
  <si>
    <t>midi1.wav</t>
  </si>
  <si>
    <t>midi2.wav</t>
  </si>
  <si>
    <t>midi3.wav</t>
  </si>
  <si>
    <t>midi4.wav</t>
  </si>
  <si>
    <t>clly2</t>
  </si>
  <si>
    <t>drd1</t>
  </si>
  <si>
    <t>drd2</t>
  </si>
  <si>
    <t>rk</t>
  </si>
  <si>
    <t>FIXES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</si>
</sst>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"/>
    <numFmt numFmtId="167" formatCode="0.00%"/>
    <numFmt numFmtId="168" formatCode="0.000%"/>
  </numFmts>
  <fonts count="6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sz val="9.7"/>
      <name val="Bitstream Vera Sans"/>
      <family val="5"/>
    </font>
    <font>
      <sz val="8.8"/>
      <name val="Verdana"/>
      <family val="5"/>
    </font>
    <font>
      <b/>
      <sz val="12.3"/>
      <name val="Verdana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MIREX2008 Audio Melody Results: ADC 2004 Dataset - All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SUMMARY!$E$3:$G$3</c:f>
              <c:numCache/>
            </c:numRef>
          </c:val>
        </c:ser>
        <c:ser>
          <c:idx val="1"/>
          <c:order val="1"/>
          <c:tx>
            <c:strRef>
              <c:f>SUMMARY!$A$4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SUMMARY!$E$4:$G$4</c:f>
              <c:numCache/>
            </c:numRef>
          </c:val>
        </c:ser>
        <c:ser>
          <c:idx val="2"/>
          <c:order val="2"/>
          <c:tx>
            <c:strRef>
              <c:f>SUMMARY!$A$5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SUMMARY!$E$5:$G$5</c:f>
              <c:numCache/>
            </c:numRef>
          </c:val>
        </c:ser>
        <c:ser>
          <c:idx val="3"/>
          <c:order val="3"/>
          <c:tx>
            <c:strRef>
              <c:f>SUMMARY!$A$6</c:f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SUMMARY!$E$6:$G$6</c:f>
              <c:numCache/>
            </c:numRef>
          </c:val>
        </c:ser>
        <c:ser>
          <c:idx val="4"/>
          <c:order val="4"/>
          <c:tx>
            <c:strRef>
              <c:f>SUMMARY!$A$7</c:f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SUMMARY!$E$7:$G$7</c:f>
              <c:numCache/>
            </c:numRef>
          </c:val>
        </c:ser>
        <c:ser>
          <c:idx val="5"/>
          <c:order val="5"/>
          <c:tx>
            <c:strRef>
              <c:f>SUMMARY!$A$8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SUMMARY!$E$8:$G$8</c:f>
              <c:numCache/>
            </c:numRef>
          </c:val>
        </c:ser>
        <c:ser>
          <c:idx val="6"/>
          <c:order val="6"/>
          <c:tx>
            <c:strRef>
              <c:f>SUMMARY!$A$9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SUMMARY!$E$9:$G$9</c:f>
              <c:numCache/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0694157"/>
        <c:crossesAt val="0"/>
        <c:auto val="1"/>
        <c:lblOffset val="100"/>
        <c:noMultiLvlLbl val="0"/>
      </c:catAx>
      <c:valAx>
        <c:axId val="506941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63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8F8F8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28575</xdr:rowOff>
    </xdr:from>
    <xdr:to>
      <xdr:col>8</xdr:col>
      <xdr:colOff>142875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66675" y="2057400"/>
        <a:ext cx="6781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4" sqref="B4"/>
    </sheetView>
  </sheetViews>
  <sheetFormatPr defaultColWidth="11.00390625" defaultRowHeight="12.75"/>
  <sheetData>
    <row r="1" ht="12.75">
      <c r="A1" t="s">
        <v>0</v>
      </c>
    </row>
    <row r="2" spans="2:7" ht="1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8" ht="12">
      <c r="A3" t="s">
        <v>7</v>
      </c>
      <c r="B3" s="1">
        <f>pc!AI29</f>
        <v>0.8257084188911704</v>
      </c>
      <c r="C3" s="1">
        <f>pc!AJ29</f>
        <v>0.06929434202161475</v>
      </c>
      <c r="D3" s="2">
        <f>pc!AK29</f>
        <v>2.418408170143868</v>
      </c>
      <c r="E3" s="1">
        <f>pc!AL29</f>
        <v>0.7847895207625337</v>
      </c>
      <c r="F3" s="1">
        <f>pc!AM29</f>
        <v>0.8008851548005221</v>
      </c>
      <c r="G3" s="1">
        <f>pc!AN29</f>
        <v>0.802305464380268</v>
      </c>
      <c r="H3" s="3"/>
    </row>
    <row r="4" spans="1:7" ht="12">
      <c r="A4" t="str">
        <f>drd2!A1</f>
        <v>drd2</v>
      </c>
      <c r="B4" s="1">
        <f>drd2!AI29</f>
        <v>0.9015195071868584</v>
      </c>
      <c r="C4" s="1">
        <f>drd2!AJ29</f>
        <v>0.33248569612205975</v>
      </c>
      <c r="D4" s="2">
        <f>drd2!AK29</f>
        <v>1.7233180224689533</v>
      </c>
      <c r="E4" s="4">
        <f>drd2!AL29</f>
        <v>0.8330171947439993</v>
      </c>
      <c r="F4" s="4">
        <f>drd2!AM29</f>
        <v>0.8414545162019361</v>
      </c>
      <c r="G4" s="1">
        <f>drd2!AN29</f>
        <v>0.7899764421449649</v>
      </c>
    </row>
    <row r="5" spans="1:7" ht="12">
      <c r="A5" t="str">
        <f>rk!A1</f>
        <v>rk</v>
      </c>
      <c r="B5" s="1">
        <f>rk!AI29</f>
        <v>0.8835318275154004</v>
      </c>
      <c r="C5" s="1">
        <f>rk!AJ29</f>
        <v>0.189446916719644</v>
      </c>
      <c r="D5" s="2">
        <f>rk!AK29</f>
        <v>2.0727652856327823</v>
      </c>
      <c r="E5" s="1">
        <f>rk!AL29</f>
        <v>0.8016978054163123</v>
      </c>
      <c r="F5" s="1">
        <f>rk!AM29</f>
        <v>0.8258691284148899</v>
      </c>
      <c r="G5" s="1">
        <f>rk!AN29</f>
        <v>0.7724658576954582</v>
      </c>
    </row>
    <row r="6" spans="1:7" ht="12">
      <c r="A6" t="str">
        <f>clly2!A1</f>
        <v>clly2</v>
      </c>
      <c r="B6" s="1">
        <f>clly2!AI29</f>
        <v>0.802381930184805</v>
      </c>
      <c r="C6" s="1">
        <f>clly2!AJ29</f>
        <v>0.39669421487603307</v>
      </c>
      <c r="D6" s="5">
        <f>clly2!AK29</f>
        <v>1.1120731084580642</v>
      </c>
      <c r="E6" s="4">
        <f>clly2!AL29</f>
        <v>0.8042074180594456</v>
      </c>
      <c r="F6" s="4">
        <f>clly2!AM29</f>
        <v>0.8336529824099702</v>
      </c>
      <c r="G6" s="4">
        <f>clly2!AN29</f>
        <v>0.726657177381317</v>
      </c>
    </row>
    <row r="7" spans="1:7" ht="12">
      <c r="A7" t="s">
        <v>8</v>
      </c>
      <c r="B7" s="1">
        <f>vr!AI29</f>
        <v>0.8570841889117043</v>
      </c>
      <c r="C7" s="1">
        <f>vr!AJ29</f>
        <v>0.17736808645899554</v>
      </c>
      <c r="D7" s="2">
        <f>vr!AK29</f>
        <v>1.99275230261084</v>
      </c>
      <c r="E7" s="1">
        <f>vr!AL29</f>
        <v>0.7039471230047181</v>
      </c>
      <c r="F7" s="1">
        <f>vr!AM29</f>
        <v>0.808222128601241</v>
      </c>
      <c r="G7" s="1">
        <f>vr!AN29</f>
        <v>0.6724705835356788</v>
      </c>
    </row>
    <row r="8" spans="1:7" ht="12">
      <c r="A8" t="str">
        <f>clly1!A1</f>
        <v>clly1</v>
      </c>
      <c r="B8" s="1">
        <f>clly1!AI29</f>
        <v>0.4541424950303535</v>
      </c>
      <c r="C8" s="1">
        <f>clly1!AJ29</f>
        <v>0.2607587480369338</v>
      </c>
      <c r="D8" s="2">
        <f>clly1!AK29</f>
        <v>0.5258059539057001</v>
      </c>
      <c r="E8" s="1">
        <f>clly1!AL29</f>
        <v>0.8042074180594456</v>
      </c>
      <c r="F8" s="1">
        <f>clly1!AM29</f>
        <v>0.8336529824099702</v>
      </c>
      <c r="G8" s="1">
        <f>clly1!AN29</f>
        <v>0.47174517914245634</v>
      </c>
    </row>
    <row r="9" spans="1:7" ht="12">
      <c r="A9" t="str">
        <f>drd1!A1</f>
        <v>drd1</v>
      </c>
      <c r="B9" s="1">
        <f>drd1!AI29</f>
        <v>0.9126078028747433</v>
      </c>
      <c r="C9" s="1">
        <f>drd1!AJ29</f>
        <v>0.5346471710108074</v>
      </c>
      <c r="D9" s="2">
        <f>drd1!AK29</f>
        <v>1.2700329378795125</v>
      </c>
      <c r="E9" s="1">
        <f>drd1!AL29</f>
        <v>0.48965995246631056</v>
      </c>
      <c r="F9" s="1">
        <f>drd1!AM29</f>
        <v>0.6253949697901819</v>
      </c>
      <c r="G9" s="1">
        <f>drd1!AN29</f>
        <v>0.4457296760650069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C1">
      <selection activeCell="B19" sqref="B19"/>
    </sheetView>
  </sheetViews>
  <sheetFormatPr defaultColWidth="9.00390625" defaultRowHeight="12.75"/>
  <cols>
    <col min="1" max="1" width="15.875" style="0" customWidth="1"/>
    <col min="2" max="16384" width="8.75390625" style="0" customWidth="1"/>
  </cols>
  <sheetData>
    <row r="1" ht="12">
      <c r="A1" t="s">
        <v>9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6"/>
      <c r="P3" s="6"/>
      <c r="Q3" s="6"/>
      <c r="R3" s="1"/>
      <c r="S3" s="1"/>
      <c r="T3" s="6"/>
      <c r="U3" s="6"/>
      <c r="V3" s="6"/>
      <c r="W3" s="6"/>
      <c r="X3" s="6"/>
      <c r="Y3" s="6"/>
      <c r="Z3" s="6"/>
      <c r="AA3" s="6"/>
      <c r="AB3" s="1"/>
      <c r="AC3" s="1"/>
      <c r="AD3" s="1"/>
      <c r="AE3" s="1"/>
      <c r="AF3" s="1"/>
      <c r="AG3" s="1"/>
      <c r="AI3" s="1"/>
      <c r="AJ3" s="4"/>
      <c r="AK3" s="5"/>
      <c r="AL3" s="1"/>
      <c r="AM3" s="1"/>
      <c r="AN3" s="4"/>
      <c r="AO3" s="1"/>
      <c r="AP3" s="1"/>
      <c r="AQ3" s="1"/>
    </row>
    <row r="4" spans="15:42" ht="12">
      <c r="O4" s="6"/>
      <c r="P4" s="6"/>
      <c r="Q4" s="6"/>
      <c r="R4" s="1"/>
      <c r="S4" s="1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  <c r="AG4" s="1"/>
      <c r="AI4" s="1"/>
      <c r="AJ4" s="4"/>
      <c r="AK4" s="5"/>
      <c r="AL4" s="1"/>
      <c r="AM4" s="1"/>
      <c r="AN4" s="4"/>
      <c r="AO4" s="1"/>
      <c r="AP4" s="1"/>
    </row>
    <row r="5" spans="15:42" ht="12">
      <c r="O5" s="6"/>
      <c r="P5" s="6"/>
      <c r="Q5" s="6"/>
      <c r="R5" s="1"/>
      <c r="S5" s="1"/>
      <c r="T5" s="6"/>
      <c r="U5" s="6"/>
      <c r="V5" s="6"/>
      <c r="W5" s="6"/>
      <c r="X5" s="6"/>
      <c r="Y5" s="6"/>
      <c r="Z5" s="6"/>
      <c r="AA5" s="6"/>
      <c r="AB5" s="1"/>
      <c r="AC5" s="1"/>
      <c r="AD5" s="1"/>
      <c r="AE5" s="1"/>
      <c r="AF5" s="1"/>
      <c r="AG5" s="1"/>
      <c r="AI5" s="1"/>
      <c r="AJ5" s="4"/>
      <c r="AK5" s="5"/>
      <c r="AL5" s="1"/>
      <c r="AM5" s="1"/>
      <c r="AN5" s="4"/>
      <c r="AO5" s="1"/>
      <c r="AP5" s="1"/>
    </row>
    <row r="6" spans="15:42" ht="12">
      <c r="O6" s="6"/>
      <c r="P6" s="6"/>
      <c r="Q6" s="6"/>
      <c r="R6" s="1"/>
      <c r="S6" s="1"/>
      <c r="T6" s="6"/>
      <c r="U6" s="6"/>
      <c r="V6" s="6"/>
      <c r="W6" s="6"/>
      <c r="X6" s="6"/>
      <c r="Y6" s="6"/>
      <c r="Z6" s="6"/>
      <c r="AA6" s="6"/>
      <c r="AB6" s="1"/>
      <c r="AC6" s="1"/>
      <c r="AD6" s="1"/>
      <c r="AE6" s="1"/>
      <c r="AF6" s="1"/>
      <c r="AG6" s="1"/>
      <c r="AI6" s="1"/>
      <c r="AJ6" s="4"/>
      <c r="AK6" s="5"/>
      <c r="AL6" s="1"/>
      <c r="AM6" s="1"/>
      <c r="AN6" s="4"/>
      <c r="AO6" s="1"/>
      <c r="AP6" s="1"/>
    </row>
    <row r="7" spans="1:42" ht="12">
      <c r="A7" t="s">
        <v>41</v>
      </c>
      <c r="B7">
        <v>660</v>
      </c>
      <c r="C7">
        <v>106</v>
      </c>
      <c r="D7">
        <v>44</v>
      </c>
      <c r="E7">
        <v>722</v>
      </c>
      <c r="F7">
        <v>493</v>
      </c>
      <c r="G7">
        <v>139</v>
      </c>
      <c r="H7">
        <v>663</v>
      </c>
      <c r="I7">
        <v>106</v>
      </c>
      <c r="J7">
        <v>44</v>
      </c>
      <c r="K7">
        <v>722</v>
      </c>
      <c r="L7">
        <v>496</v>
      </c>
      <c r="M7">
        <v>136</v>
      </c>
      <c r="O7" s="6">
        <f aca="true" t="shared" si="0" ref="O7:O14">B7+G7+C7+D7+E7</f>
        <v>1671</v>
      </c>
      <c r="P7" s="6">
        <f aca="true" t="shared" si="1" ref="P7:P14">B7+G7+E7</f>
        <v>1521</v>
      </c>
      <c r="Q7" s="6">
        <f aca="true" t="shared" si="2" ref="Q7:Q14">C7+D7</f>
        <v>150</v>
      </c>
      <c r="R7" s="1">
        <f aca="true" t="shared" si="3" ref="R7:R14">P7/O7</f>
        <v>0.9102333931777379</v>
      </c>
      <c r="S7" s="1">
        <f aca="true" t="shared" si="4" ref="S7:S14">Q7/O7</f>
        <v>0.08976660682226212</v>
      </c>
      <c r="T7" s="6">
        <f aca="true" t="shared" si="5" ref="T7:T14">B7</f>
        <v>660</v>
      </c>
      <c r="U7" s="6">
        <f aca="true" t="shared" si="6" ref="U7:U14">H7</f>
        <v>663</v>
      </c>
      <c r="V7" s="6">
        <f aca="true" t="shared" si="7" ref="V7:V14">C7</f>
        <v>106</v>
      </c>
      <c r="W7" s="6">
        <f aca="true" t="shared" si="8" ref="W7:W14">B7+G7</f>
        <v>799</v>
      </c>
      <c r="X7" s="6">
        <f aca="true" t="shared" si="9" ref="X7:X14">F7</f>
        <v>493</v>
      </c>
      <c r="Y7" s="6">
        <f aca="true" t="shared" si="10" ref="Y7:Y14">L7</f>
        <v>496</v>
      </c>
      <c r="Z7" s="6">
        <f aca="true" t="shared" si="11" ref="Z7:Z14">D7</f>
        <v>44</v>
      </c>
      <c r="AA7" s="6">
        <f aca="true" t="shared" si="12" ref="AA7:AA14">E7</f>
        <v>722</v>
      </c>
      <c r="AB7" s="1">
        <f aca="true" t="shared" si="13" ref="AB7:AB14">(T7+V7)/(W7+V7+Z7)</f>
        <v>0.8071654373024236</v>
      </c>
      <c r="AC7" s="1">
        <f aca="true" t="shared" si="14" ref="AC7:AC14">(T7+V7)/(W7+V7+AA7)</f>
        <v>0.47080516287645974</v>
      </c>
      <c r="AD7" s="1">
        <f aca="true" t="shared" si="15" ref="AD7:AD14">2*AB7*AC7/(AB7+AC7)</f>
        <v>0.59472049689441</v>
      </c>
      <c r="AE7" s="1">
        <f aca="true" t="shared" si="16" ref="AE7:AE14">(U7+V7)/(W7+V7+Z7)</f>
        <v>0.8103266596417281</v>
      </c>
      <c r="AF7" s="1">
        <f aca="true" t="shared" si="17" ref="AF7:AF14">(U7+V7)/(W7+V7+AA7)</f>
        <v>0.47264904732636753</v>
      </c>
      <c r="AG7" s="1">
        <f aca="true" t="shared" si="18" ref="AG7:AG14">2*AE7*AF7/(AE7+AF7)</f>
        <v>0.5970496894409938</v>
      </c>
      <c r="AI7" s="1">
        <f aca="true" t="shared" si="19" ref="AI7:AI14">W7/P7</f>
        <v>0.5253122945430638</v>
      </c>
      <c r="AJ7" s="4">
        <f aca="true" t="shared" si="20" ref="AJ7:AJ14">MAX(0.001,Z7)/MAX(0.001,Q7)</f>
        <v>0.29333333333333333</v>
      </c>
      <c r="AK7" s="5">
        <f aca="true" t="shared" si="21" ref="AK7:AK14">NORMSINV(AI7)-NORMSINV(AJ7)</f>
        <v>0.607163924509337</v>
      </c>
      <c r="AL7" s="1">
        <f aca="true" t="shared" si="22" ref="AL7:AL14">(T7+X7)/P7</f>
        <v>0.7580539119000658</v>
      </c>
      <c r="AM7" s="1">
        <f aca="true" t="shared" si="23" ref="AM7:AM14">(U7+Y7)/P7</f>
        <v>0.7619986850756082</v>
      </c>
      <c r="AN7" s="4">
        <f aca="true" t="shared" si="24" ref="AN7:AN14">(T7+V7)/O7</f>
        <v>0.45840813883901854</v>
      </c>
      <c r="AO7" s="1"/>
      <c r="AP7" s="1">
        <f aca="true" t="shared" si="25" ref="AP7:AP14">AM7-AL7</f>
        <v>0.0039447731755424265</v>
      </c>
    </row>
    <row r="8" spans="1:42" ht="12">
      <c r="A8" t="s">
        <v>42</v>
      </c>
      <c r="B8">
        <v>420</v>
      </c>
      <c r="C8">
        <v>149</v>
      </c>
      <c r="D8">
        <v>3</v>
      </c>
      <c r="E8">
        <v>946</v>
      </c>
      <c r="F8">
        <v>648</v>
      </c>
      <c r="G8">
        <v>27</v>
      </c>
      <c r="H8">
        <v>420</v>
      </c>
      <c r="I8">
        <v>149</v>
      </c>
      <c r="J8">
        <v>3</v>
      </c>
      <c r="K8">
        <v>946</v>
      </c>
      <c r="L8">
        <v>693</v>
      </c>
      <c r="M8">
        <v>27</v>
      </c>
      <c r="O8" s="6">
        <f t="shared" si="0"/>
        <v>1545</v>
      </c>
      <c r="P8" s="6">
        <f t="shared" si="1"/>
        <v>1393</v>
      </c>
      <c r="Q8" s="6">
        <f t="shared" si="2"/>
        <v>152</v>
      </c>
      <c r="R8" s="1">
        <f t="shared" si="3"/>
        <v>0.9016181229773462</v>
      </c>
      <c r="S8" s="1">
        <f t="shared" si="4"/>
        <v>0.09838187702265372</v>
      </c>
      <c r="T8" s="6">
        <f t="shared" si="5"/>
        <v>420</v>
      </c>
      <c r="U8" s="6">
        <f t="shared" si="6"/>
        <v>420</v>
      </c>
      <c r="V8" s="6">
        <f t="shared" si="7"/>
        <v>149</v>
      </c>
      <c r="W8" s="6">
        <f t="shared" si="8"/>
        <v>447</v>
      </c>
      <c r="X8" s="6">
        <f t="shared" si="9"/>
        <v>648</v>
      </c>
      <c r="Y8" s="6">
        <f t="shared" si="10"/>
        <v>693</v>
      </c>
      <c r="Z8" s="6">
        <f t="shared" si="11"/>
        <v>3</v>
      </c>
      <c r="AA8" s="6">
        <f t="shared" si="12"/>
        <v>946</v>
      </c>
      <c r="AB8" s="1">
        <f t="shared" si="13"/>
        <v>0.9499165275459098</v>
      </c>
      <c r="AC8" s="1">
        <f t="shared" si="14"/>
        <v>0.36900129701686124</v>
      </c>
      <c r="AD8" s="1">
        <f t="shared" si="15"/>
        <v>0.5315273236805231</v>
      </c>
      <c r="AE8" s="1">
        <f t="shared" si="16"/>
        <v>0.9499165275459098</v>
      </c>
      <c r="AF8" s="1">
        <f t="shared" si="17"/>
        <v>0.36900129701686124</v>
      </c>
      <c r="AG8" s="1">
        <f t="shared" si="18"/>
        <v>0.5315273236805231</v>
      </c>
      <c r="AI8" s="1">
        <f t="shared" si="19"/>
        <v>0.32089016511127066</v>
      </c>
      <c r="AJ8" s="4">
        <f t="shared" si="20"/>
        <v>0.019736842105263157</v>
      </c>
      <c r="AK8" s="5">
        <f t="shared" si="21"/>
        <v>1.5940035653080784</v>
      </c>
      <c r="AL8" s="1">
        <f t="shared" si="22"/>
        <v>0.7666905958363245</v>
      </c>
      <c r="AM8" s="1">
        <f t="shared" si="23"/>
        <v>0.7989949748743719</v>
      </c>
      <c r="AN8" s="4">
        <f t="shared" si="24"/>
        <v>0.36828478964401296</v>
      </c>
      <c r="AO8" s="1"/>
      <c r="AP8" s="1">
        <f t="shared" si="25"/>
        <v>0.03230437903804739</v>
      </c>
    </row>
    <row r="9" spans="1:42" ht="12">
      <c r="A9" t="s">
        <v>43</v>
      </c>
      <c r="B9">
        <v>523</v>
      </c>
      <c r="C9">
        <v>421</v>
      </c>
      <c r="D9">
        <v>113</v>
      </c>
      <c r="E9">
        <v>413</v>
      </c>
      <c r="F9">
        <v>326</v>
      </c>
      <c r="G9">
        <v>13</v>
      </c>
      <c r="H9">
        <v>523</v>
      </c>
      <c r="I9">
        <v>421</v>
      </c>
      <c r="J9">
        <v>113</v>
      </c>
      <c r="K9">
        <v>413</v>
      </c>
      <c r="L9">
        <v>326</v>
      </c>
      <c r="M9">
        <v>13</v>
      </c>
      <c r="O9" s="6">
        <f t="shared" si="0"/>
        <v>1483</v>
      </c>
      <c r="P9" s="6">
        <f t="shared" si="1"/>
        <v>949</v>
      </c>
      <c r="Q9" s="6">
        <f t="shared" si="2"/>
        <v>534</v>
      </c>
      <c r="R9" s="1">
        <f t="shared" si="3"/>
        <v>0.6399190829399866</v>
      </c>
      <c r="S9" s="1">
        <f t="shared" si="4"/>
        <v>0.3600809170600135</v>
      </c>
      <c r="T9" s="6">
        <f t="shared" si="5"/>
        <v>523</v>
      </c>
      <c r="U9" s="6">
        <f t="shared" si="6"/>
        <v>523</v>
      </c>
      <c r="V9" s="6">
        <f t="shared" si="7"/>
        <v>421</v>
      </c>
      <c r="W9" s="6">
        <f t="shared" si="8"/>
        <v>536</v>
      </c>
      <c r="X9" s="6">
        <f t="shared" si="9"/>
        <v>326</v>
      </c>
      <c r="Y9" s="6">
        <f t="shared" si="10"/>
        <v>326</v>
      </c>
      <c r="Z9" s="6">
        <f t="shared" si="11"/>
        <v>113</v>
      </c>
      <c r="AA9" s="6">
        <f t="shared" si="12"/>
        <v>413</v>
      </c>
      <c r="AB9" s="1">
        <f t="shared" si="13"/>
        <v>0.8822429906542056</v>
      </c>
      <c r="AC9" s="1">
        <f t="shared" si="14"/>
        <v>0.689051094890511</v>
      </c>
      <c r="AD9" s="1">
        <f t="shared" si="15"/>
        <v>0.7737704918032787</v>
      </c>
      <c r="AE9" s="1">
        <f t="shared" si="16"/>
        <v>0.8822429906542056</v>
      </c>
      <c r="AF9" s="1">
        <f t="shared" si="17"/>
        <v>0.689051094890511</v>
      </c>
      <c r="AG9" s="1">
        <f t="shared" si="18"/>
        <v>0.7737704918032787</v>
      </c>
      <c r="AI9" s="1">
        <f t="shared" si="19"/>
        <v>0.5648050579557429</v>
      </c>
      <c r="AJ9" s="4">
        <f t="shared" si="20"/>
        <v>0.21161048689138576</v>
      </c>
      <c r="AK9" s="5">
        <f t="shared" si="21"/>
        <v>0.9640089794395726</v>
      </c>
      <c r="AL9" s="1">
        <f t="shared" si="22"/>
        <v>0.8946259220231823</v>
      </c>
      <c r="AM9" s="1">
        <f t="shared" si="23"/>
        <v>0.8946259220231823</v>
      </c>
      <c r="AN9" s="4">
        <f t="shared" si="24"/>
        <v>0.6365475387727579</v>
      </c>
      <c r="AO9" s="1"/>
      <c r="AP9" s="1">
        <f t="shared" si="25"/>
        <v>0</v>
      </c>
    </row>
    <row r="10" spans="1:42" ht="12">
      <c r="A10" t="s">
        <v>44</v>
      </c>
      <c r="B10">
        <v>242</v>
      </c>
      <c r="C10">
        <v>187</v>
      </c>
      <c r="D10">
        <v>42</v>
      </c>
      <c r="E10">
        <v>523</v>
      </c>
      <c r="F10">
        <v>414</v>
      </c>
      <c r="G10">
        <v>11</v>
      </c>
      <c r="H10">
        <v>242</v>
      </c>
      <c r="I10">
        <v>187</v>
      </c>
      <c r="J10">
        <v>42</v>
      </c>
      <c r="K10">
        <v>523</v>
      </c>
      <c r="L10">
        <v>437</v>
      </c>
      <c r="M10">
        <v>11</v>
      </c>
      <c r="O10" s="6">
        <f t="shared" si="0"/>
        <v>1005</v>
      </c>
      <c r="P10" s="6">
        <f t="shared" si="1"/>
        <v>776</v>
      </c>
      <c r="Q10" s="6">
        <f t="shared" si="2"/>
        <v>229</v>
      </c>
      <c r="R10" s="1">
        <f t="shared" si="3"/>
        <v>0.7721393034825871</v>
      </c>
      <c r="S10" s="1">
        <f t="shared" si="4"/>
        <v>0.22786069651741295</v>
      </c>
      <c r="T10" s="6">
        <f t="shared" si="5"/>
        <v>242</v>
      </c>
      <c r="U10" s="6">
        <f t="shared" si="6"/>
        <v>242</v>
      </c>
      <c r="V10" s="6">
        <f t="shared" si="7"/>
        <v>187</v>
      </c>
      <c r="W10" s="6">
        <f t="shared" si="8"/>
        <v>253</v>
      </c>
      <c r="X10" s="6">
        <f t="shared" si="9"/>
        <v>414</v>
      </c>
      <c r="Y10" s="6">
        <f t="shared" si="10"/>
        <v>437</v>
      </c>
      <c r="Z10" s="6">
        <f t="shared" si="11"/>
        <v>42</v>
      </c>
      <c r="AA10" s="6">
        <f t="shared" si="12"/>
        <v>523</v>
      </c>
      <c r="AB10" s="1">
        <f t="shared" si="13"/>
        <v>0.8900414937759336</v>
      </c>
      <c r="AC10" s="1">
        <f t="shared" si="14"/>
        <v>0.4454828660436137</v>
      </c>
      <c r="AD10" s="1">
        <f t="shared" si="15"/>
        <v>0.5937716262975778</v>
      </c>
      <c r="AE10" s="1">
        <f t="shared" si="16"/>
        <v>0.8900414937759336</v>
      </c>
      <c r="AF10" s="1">
        <f t="shared" si="17"/>
        <v>0.4454828660436137</v>
      </c>
      <c r="AG10" s="1">
        <f t="shared" si="18"/>
        <v>0.5937716262975778</v>
      </c>
      <c r="AI10" s="1">
        <f t="shared" si="19"/>
        <v>0.32603092783505155</v>
      </c>
      <c r="AJ10" s="4">
        <f t="shared" si="20"/>
        <v>0.18340611353711792</v>
      </c>
      <c r="AK10" s="5">
        <f t="shared" si="21"/>
        <v>0.45156095044704403</v>
      </c>
      <c r="AL10" s="1">
        <f t="shared" si="22"/>
        <v>0.845360824742268</v>
      </c>
      <c r="AM10" s="1">
        <f t="shared" si="23"/>
        <v>0.875</v>
      </c>
      <c r="AN10" s="4">
        <f t="shared" si="24"/>
        <v>0.42686567164179107</v>
      </c>
      <c r="AO10" s="1"/>
      <c r="AP10" s="1">
        <f t="shared" si="25"/>
        <v>0.029639175257731964</v>
      </c>
    </row>
    <row r="11" spans="1:42" ht="12">
      <c r="A11" t="s">
        <v>45</v>
      </c>
      <c r="B11">
        <v>1271</v>
      </c>
      <c r="C11">
        <v>37</v>
      </c>
      <c r="D11">
        <v>71</v>
      </c>
      <c r="E11">
        <v>397</v>
      </c>
      <c r="F11">
        <v>107</v>
      </c>
      <c r="G11">
        <v>147</v>
      </c>
      <c r="H11">
        <v>1271</v>
      </c>
      <c r="I11">
        <v>37</v>
      </c>
      <c r="J11">
        <v>71</v>
      </c>
      <c r="K11">
        <v>397</v>
      </c>
      <c r="L11">
        <v>273</v>
      </c>
      <c r="M11">
        <v>147</v>
      </c>
      <c r="O11" s="6">
        <f>B11+G11+C11+D11+E11+FIXES!E11</f>
        <v>1923</v>
      </c>
      <c r="P11" s="6">
        <f>B11+G11+E11+FIXES!E11</f>
        <v>1815</v>
      </c>
      <c r="Q11" s="6">
        <f t="shared" si="2"/>
        <v>108</v>
      </c>
      <c r="R11" s="1">
        <f t="shared" si="3"/>
        <v>0.9438377535101404</v>
      </c>
      <c r="S11" s="1">
        <f t="shared" si="4"/>
        <v>0.056162246489859596</v>
      </c>
      <c r="T11" s="6">
        <f t="shared" si="5"/>
        <v>1271</v>
      </c>
      <c r="U11" s="6">
        <f t="shared" si="6"/>
        <v>1271</v>
      </c>
      <c r="V11" s="6">
        <f t="shared" si="7"/>
        <v>37</v>
      </c>
      <c r="W11" s="6">
        <f t="shared" si="8"/>
        <v>1418</v>
      </c>
      <c r="X11" s="6">
        <f t="shared" si="9"/>
        <v>107</v>
      </c>
      <c r="Y11" s="6">
        <f t="shared" si="10"/>
        <v>273</v>
      </c>
      <c r="Z11" s="6">
        <f t="shared" si="11"/>
        <v>71</v>
      </c>
      <c r="AA11" s="6">
        <f>E11</f>
        <v>397</v>
      </c>
      <c r="AB11" s="1">
        <f t="shared" si="13"/>
        <v>0.8571428571428571</v>
      </c>
      <c r="AC11" s="1">
        <f t="shared" si="14"/>
        <v>0.7062634989200864</v>
      </c>
      <c r="AD11" s="1">
        <f t="shared" si="15"/>
        <v>0.7744227353463587</v>
      </c>
      <c r="AE11" s="1">
        <f t="shared" si="16"/>
        <v>0.8571428571428571</v>
      </c>
      <c r="AF11" s="1">
        <f t="shared" si="17"/>
        <v>0.7062634989200864</v>
      </c>
      <c r="AG11" s="1">
        <f t="shared" si="18"/>
        <v>0.7744227353463587</v>
      </c>
      <c r="AI11" s="1">
        <f t="shared" si="19"/>
        <v>0.781267217630854</v>
      </c>
      <c r="AJ11" s="4">
        <f t="shared" si="20"/>
        <v>0.6574074074074074</v>
      </c>
      <c r="AK11" s="5">
        <f t="shared" si="21"/>
        <v>0.3710823804824712</v>
      </c>
      <c r="AL11" s="1">
        <f t="shared" si="22"/>
        <v>0.7592286501377411</v>
      </c>
      <c r="AM11" s="1">
        <f t="shared" si="23"/>
        <v>0.8506887052341597</v>
      </c>
      <c r="AN11" s="4">
        <f t="shared" si="24"/>
        <v>0.6801872074882995</v>
      </c>
      <c r="AO11" s="1"/>
      <c r="AP11" s="1">
        <f t="shared" si="25"/>
        <v>0.09146005509641864</v>
      </c>
    </row>
    <row r="12" spans="1:42" ht="12">
      <c r="A12" t="s">
        <v>46</v>
      </c>
      <c r="B12">
        <v>1106</v>
      </c>
      <c r="C12">
        <v>5</v>
      </c>
      <c r="D12">
        <v>0</v>
      </c>
      <c r="E12">
        <v>499</v>
      </c>
      <c r="F12">
        <v>443</v>
      </c>
      <c r="G12">
        <v>51</v>
      </c>
      <c r="H12">
        <v>1106</v>
      </c>
      <c r="I12">
        <v>5</v>
      </c>
      <c r="J12">
        <v>0</v>
      </c>
      <c r="K12">
        <v>499</v>
      </c>
      <c r="L12">
        <v>443</v>
      </c>
      <c r="M12">
        <v>51</v>
      </c>
      <c r="O12" s="6">
        <f t="shared" si="0"/>
        <v>1661</v>
      </c>
      <c r="P12" s="6">
        <f t="shared" si="1"/>
        <v>1656</v>
      </c>
      <c r="Q12" s="6">
        <f t="shared" si="2"/>
        <v>5</v>
      </c>
      <c r="R12" s="1">
        <f t="shared" si="3"/>
        <v>0.9969897652016857</v>
      </c>
      <c r="S12" s="1">
        <f t="shared" si="4"/>
        <v>0.0030102347983142685</v>
      </c>
      <c r="T12" s="6">
        <f t="shared" si="5"/>
        <v>1106</v>
      </c>
      <c r="U12" s="6">
        <f t="shared" si="6"/>
        <v>1106</v>
      </c>
      <c r="V12" s="6">
        <f t="shared" si="7"/>
        <v>5</v>
      </c>
      <c r="W12" s="6">
        <f t="shared" si="8"/>
        <v>1157</v>
      </c>
      <c r="X12" s="6">
        <f t="shared" si="9"/>
        <v>443</v>
      </c>
      <c r="Y12" s="6">
        <f t="shared" si="10"/>
        <v>443</v>
      </c>
      <c r="Z12" s="6">
        <f t="shared" si="11"/>
        <v>0</v>
      </c>
      <c r="AA12" s="6">
        <f t="shared" si="12"/>
        <v>499</v>
      </c>
      <c r="AB12" s="1">
        <f t="shared" si="13"/>
        <v>0.9561101549053356</v>
      </c>
      <c r="AC12" s="1">
        <f t="shared" si="14"/>
        <v>0.6688741721854304</v>
      </c>
      <c r="AD12" s="1">
        <f t="shared" si="15"/>
        <v>0.7871059156925256</v>
      </c>
      <c r="AE12" s="1">
        <f t="shared" si="16"/>
        <v>0.9561101549053356</v>
      </c>
      <c r="AF12" s="1">
        <f t="shared" si="17"/>
        <v>0.6688741721854304</v>
      </c>
      <c r="AG12" s="1">
        <f t="shared" si="18"/>
        <v>0.7871059156925256</v>
      </c>
      <c r="AI12" s="1">
        <f t="shared" si="19"/>
        <v>0.6986714975845411</v>
      </c>
      <c r="AJ12" s="4">
        <f t="shared" si="20"/>
        <v>0.0002</v>
      </c>
      <c r="AK12" s="5">
        <f t="shared" si="21"/>
        <v>4.060667214840868</v>
      </c>
      <c r="AL12" s="1">
        <f t="shared" si="22"/>
        <v>0.9353864734299517</v>
      </c>
      <c r="AM12" s="1">
        <f t="shared" si="23"/>
        <v>0.9353864734299517</v>
      </c>
      <c r="AN12" s="4">
        <f t="shared" si="24"/>
        <v>0.6688741721854304</v>
      </c>
      <c r="AO12" s="1"/>
      <c r="AP12" s="1">
        <f t="shared" si="25"/>
        <v>0</v>
      </c>
    </row>
    <row r="13" spans="1:42" ht="12">
      <c r="A13" t="s">
        <v>47</v>
      </c>
      <c r="B13">
        <v>906</v>
      </c>
      <c r="C13">
        <v>17</v>
      </c>
      <c r="D13">
        <v>37</v>
      </c>
      <c r="E13">
        <v>1476</v>
      </c>
      <c r="F13">
        <v>658</v>
      </c>
      <c r="G13">
        <v>103</v>
      </c>
      <c r="H13">
        <v>906</v>
      </c>
      <c r="I13">
        <v>17</v>
      </c>
      <c r="J13">
        <v>37</v>
      </c>
      <c r="K13">
        <v>1476</v>
      </c>
      <c r="L13">
        <v>758</v>
      </c>
      <c r="M13">
        <v>103</v>
      </c>
      <c r="O13" s="6">
        <f t="shared" si="0"/>
        <v>2539</v>
      </c>
      <c r="P13" s="6">
        <f t="shared" si="1"/>
        <v>2485</v>
      </c>
      <c r="Q13" s="6">
        <f t="shared" si="2"/>
        <v>54</v>
      </c>
      <c r="R13" s="1">
        <f t="shared" si="3"/>
        <v>0.9787317841669949</v>
      </c>
      <c r="S13" s="1">
        <f t="shared" si="4"/>
        <v>0.02126821583300512</v>
      </c>
      <c r="T13" s="6">
        <f t="shared" si="5"/>
        <v>906</v>
      </c>
      <c r="U13" s="6">
        <f t="shared" si="6"/>
        <v>906</v>
      </c>
      <c r="V13" s="6">
        <f t="shared" si="7"/>
        <v>17</v>
      </c>
      <c r="W13" s="6">
        <f t="shared" si="8"/>
        <v>1009</v>
      </c>
      <c r="X13" s="6">
        <f t="shared" si="9"/>
        <v>658</v>
      </c>
      <c r="Y13" s="6">
        <f t="shared" si="10"/>
        <v>758</v>
      </c>
      <c r="Z13" s="6">
        <f t="shared" si="11"/>
        <v>37</v>
      </c>
      <c r="AA13" s="6">
        <f t="shared" si="12"/>
        <v>1476</v>
      </c>
      <c r="AB13" s="1">
        <f t="shared" si="13"/>
        <v>0.8682972718720602</v>
      </c>
      <c r="AC13" s="1">
        <f t="shared" si="14"/>
        <v>0.3689048760991207</v>
      </c>
      <c r="AD13" s="1">
        <f t="shared" si="15"/>
        <v>0.5178120617110799</v>
      </c>
      <c r="AE13" s="1">
        <f t="shared" si="16"/>
        <v>0.8682972718720602</v>
      </c>
      <c r="AF13" s="1">
        <f t="shared" si="17"/>
        <v>0.3689048760991207</v>
      </c>
      <c r="AG13" s="1">
        <f t="shared" si="18"/>
        <v>0.5178120617110799</v>
      </c>
      <c r="AI13" s="1">
        <f t="shared" si="19"/>
        <v>0.40603621730382294</v>
      </c>
      <c r="AJ13" s="4">
        <f t="shared" si="20"/>
        <v>0.6851851851851852</v>
      </c>
      <c r="AK13" s="5">
        <f t="shared" si="21"/>
        <v>-0.720001523459671</v>
      </c>
      <c r="AL13" s="1">
        <f t="shared" si="22"/>
        <v>0.6293762575452716</v>
      </c>
      <c r="AM13" s="1">
        <f t="shared" si="23"/>
        <v>0.6696177062374246</v>
      </c>
      <c r="AN13" s="4">
        <f t="shared" si="24"/>
        <v>0.3635289484048838</v>
      </c>
      <c r="AO13" s="1"/>
      <c r="AP13" s="1">
        <f t="shared" si="25"/>
        <v>0.04024144869215296</v>
      </c>
    </row>
    <row r="14" spans="1:42" ht="12">
      <c r="A14" t="s">
        <v>48</v>
      </c>
      <c r="B14">
        <v>0</v>
      </c>
      <c r="C14">
        <v>329</v>
      </c>
      <c r="D14">
        <v>12</v>
      </c>
      <c r="E14">
        <v>1564</v>
      </c>
      <c r="F14">
        <v>1335</v>
      </c>
      <c r="G14">
        <v>16</v>
      </c>
      <c r="H14">
        <v>0</v>
      </c>
      <c r="I14">
        <v>329</v>
      </c>
      <c r="J14">
        <v>12</v>
      </c>
      <c r="K14">
        <v>1564</v>
      </c>
      <c r="L14">
        <v>1395</v>
      </c>
      <c r="M14">
        <v>16</v>
      </c>
      <c r="O14" s="6">
        <f t="shared" si="0"/>
        <v>1921</v>
      </c>
      <c r="P14" s="6">
        <f t="shared" si="1"/>
        <v>1580</v>
      </c>
      <c r="Q14" s="6">
        <f t="shared" si="2"/>
        <v>341</v>
      </c>
      <c r="R14" s="1">
        <f t="shared" si="3"/>
        <v>0.8224882873503384</v>
      </c>
      <c r="S14" s="1">
        <f t="shared" si="4"/>
        <v>0.17751171264966165</v>
      </c>
      <c r="T14" s="6">
        <f t="shared" si="5"/>
        <v>0</v>
      </c>
      <c r="U14" s="6">
        <f t="shared" si="6"/>
        <v>0</v>
      </c>
      <c r="V14" s="6">
        <f t="shared" si="7"/>
        <v>329</v>
      </c>
      <c r="W14" s="6">
        <f t="shared" si="8"/>
        <v>16</v>
      </c>
      <c r="X14" s="6">
        <f t="shared" si="9"/>
        <v>1335</v>
      </c>
      <c r="Y14" s="6">
        <f t="shared" si="10"/>
        <v>1395</v>
      </c>
      <c r="Z14" s="6">
        <f t="shared" si="11"/>
        <v>12</v>
      </c>
      <c r="AA14" s="6">
        <f t="shared" si="12"/>
        <v>1564</v>
      </c>
      <c r="AB14" s="1">
        <f t="shared" si="13"/>
        <v>0.9215686274509803</v>
      </c>
      <c r="AC14" s="1">
        <f t="shared" si="14"/>
        <v>0.17234154007333682</v>
      </c>
      <c r="AD14" s="1">
        <f t="shared" si="15"/>
        <v>0.2903795233892321</v>
      </c>
      <c r="AE14" s="1">
        <f t="shared" si="16"/>
        <v>0.9215686274509803</v>
      </c>
      <c r="AF14" s="1">
        <f t="shared" si="17"/>
        <v>0.17234154007333682</v>
      </c>
      <c r="AG14" s="1">
        <f t="shared" si="18"/>
        <v>0.2903795233892321</v>
      </c>
      <c r="AI14" s="1">
        <f t="shared" si="19"/>
        <v>0.010126582278481013</v>
      </c>
      <c r="AJ14" s="4">
        <f t="shared" si="20"/>
        <v>0.03519061583577713</v>
      </c>
      <c r="AK14" s="5">
        <f t="shared" si="21"/>
        <v>-0.5121751912138746</v>
      </c>
      <c r="AL14" s="1">
        <f t="shared" si="22"/>
        <v>0.8449367088607594</v>
      </c>
      <c r="AM14" s="1">
        <f t="shared" si="23"/>
        <v>0.8829113924050633</v>
      </c>
      <c r="AN14" s="4">
        <f t="shared" si="24"/>
        <v>0.17126496616345654</v>
      </c>
      <c r="AO14" s="1"/>
      <c r="AP14" s="1">
        <f t="shared" si="25"/>
        <v>0.03797468354430389</v>
      </c>
    </row>
    <row r="15" spans="15:42" ht="12">
      <c r="O15" s="6"/>
      <c r="P15" s="6"/>
      <c r="Q15" s="6"/>
      <c r="R15" s="1"/>
      <c r="S15" s="1"/>
      <c r="T15" s="6"/>
      <c r="U15" s="6"/>
      <c r="V15" s="6"/>
      <c r="W15" s="6"/>
      <c r="X15" s="6"/>
      <c r="Y15" s="6"/>
      <c r="Z15" s="6"/>
      <c r="AA15" s="6"/>
      <c r="AB15" s="1"/>
      <c r="AC15" s="1"/>
      <c r="AD15" s="1"/>
      <c r="AE15" s="1"/>
      <c r="AF15" s="1"/>
      <c r="AG15" s="1"/>
      <c r="AI15" s="1"/>
      <c r="AJ15" s="4"/>
      <c r="AK15" s="5"/>
      <c r="AL15" s="1"/>
      <c r="AM15" s="1"/>
      <c r="AN15" s="4"/>
      <c r="AO15" s="1"/>
      <c r="AP15" s="1"/>
    </row>
    <row r="16" spans="15:42" ht="12">
      <c r="O16" s="6"/>
      <c r="P16" s="6"/>
      <c r="Q16" s="6"/>
      <c r="R16" s="1"/>
      <c r="S16" s="1"/>
      <c r="T16" s="6"/>
      <c r="U16" s="6"/>
      <c r="V16" s="6"/>
      <c r="W16" s="6"/>
      <c r="X16" s="6"/>
      <c r="Y16" s="6"/>
      <c r="Z16" s="6"/>
      <c r="AA16" s="6"/>
      <c r="AB16" s="1"/>
      <c r="AC16" s="1"/>
      <c r="AD16" s="1"/>
      <c r="AE16" s="1"/>
      <c r="AF16" s="1"/>
      <c r="AG16" s="1"/>
      <c r="AI16" s="1"/>
      <c r="AJ16" s="4"/>
      <c r="AK16" s="5"/>
      <c r="AL16" s="1"/>
      <c r="AM16" s="1"/>
      <c r="AN16" s="4"/>
      <c r="AO16" s="1"/>
      <c r="AP16" s="1"/>
    </row>
    <row r="17" spans="15:42" ht="12">
      <c r="O17" s="6"/>
      <c r="P17" s="6"/>
      <c r="Q17" s="6"/>
      <c r="R17" s="1"/>
      <c r="S17" s="1"/>
      <c r="T17" s="6"/>
      <c r="U17" s="6"/>
      <c r="V17" s="6"/>
      <c r="W17" s="6"/>
      <c r="X17" s="6"/>
      <c r="Y17" s="6"/>
      <c r="Z17" s="6"/>
      <c r="AA17" s="6"/>
      <c r="AB17" s="1"/>
      <c r="AC17" s="1"/>
      <c r="AD17" s="1"/>
      <c r="AE17" s="1"/>
      <c r="AF17" s="1"/>
      <c r="AG17" s="1"/>
      <c r="AI17" s="1"/>
      <c r="AJ17" s="4"/>
      <c r="AK17" s="5"/>
      <c r="AL17" s="1"/>
      <c r="AM17" s="1"/>
      <c r="AN17" s="4"/>
      <c r="AO17" s="1"/>
      <c r="AP17" s="1"/>
    </row>
    <row r="18" spans="15:42" ht="12">
      <c r="O18" s="6"/>
      <c r="P18" s="6"/>
      <c r="Q18" s="6"/>
      <c r="R18" s="1"/>
      <c r="S18" s="1"/>
      <c r="T18" s="6"/>
      <c r="U18" s="6"/>
      <c r="V18" s="6"/>
      <c r="W18" s="6"/>
      <c r="X18" s="6"/>
      <c r="Y18" s="6"/>
      <c r="Z18" s="6"/>
      <c r="AA18" s="6"/>
      <c r="AB18" s="1"/>
      <c r="AC18" s="1"/>
      <c r="AD18" s="1"/>
      <c r="AE18" s="1"/>
      <c r="AF18" s="1"/>
      <c r="AG18" s="1"/>
      <c r="AI18" s="1"/>
      <c r="AJ18" s="4"/>
      <c r="AK18" s="5"/>
      <c r="AL18" s="1"/>
      <c r="AM18" s="1"/>
      <c r="AN18" s="4"/>
      <c r="AO18" s="1"/>
      <c r="AP18" s="1"/>
    </row>
    <row r="19" spans="15:42" ht="12">
      <c r="O19" s="6"/>
      <c r="P19" s="6"/>
      <c r="Q19" s="6"/>
      <c r="R19" s="1"/>
      <c r="S19" s="1"/>
      <c r="T19" s="6"/>
      <c r="U19" s="6"/>
      <c r="V19" s="6"/>
      <c r="W19" s="6"/>
      <c r="X19" s="6"/>
      <c r="Y19" s="6"/>
      <c r="Z19" s="6"/>
      <c r="AA19" s="6"/>
      <c r="AB19" s="1"/>
      <c r="AC19" s="1"/>
      <c r="AD19" s="1"/>
      <c r="AE19" s="1"/>
      <c r="AF19" s="1"/>
      <c r="AG19" s="1"/>
      <c r="AI19" s="1"/>
      <c r="AJ19" s="4"/>
      <c r="AK19" s="5"/>
      <c r="AL19" s="1"/>
      <c r="AM19" s="1"/>
      <c r="AN19" s="4"/>
      <c r="AO19" s="1"/>
      <c r="AP19" s="1"/>
    </row>
    <row r="20" spans="15:42" ht="12">
      <c r="O20" s="6"/>
      <c r="P20" s="6"/>
      <c r="Q20" s="6"/>
      <c r="R20" s="1"/>
      <c r="S20" s="1"/>
      <c r="T20" s="6"/>
      <c r="U20" s="6"/>
      <c r="V20" s="6"/>
      <c r="W20" s="6"/>
      <c r="X20" s="6"/>
      <c r="Y20" s="6"/>
      <c r="Z20" s="6"/>
      <c r="AA20" s="6"/>
      <c r="AB20" s="1"/>
      <c r="AC20" s="1"/>
      <c r="AD20" s="1"/>
      <c r="AE20" s="1"/>
      <c r="AF20" s="1"/>
      <c r="AG20" s="1"/>
      <c r="AI20" s="1"/>
      <c r="AJ20" s="4"/>
      <c r="AK20" s="5"/>
      <c r="AL20" s="1"/>
      <c r="AM20" s="1"/>
      <c r="AN20" s="4"/>
      <c r="AO20" s="1"/>
      <c r="AP20" s="1"/>
    </row>
    <row r="21" spans="15:42" ht="12">
      <c r="O21" s="6"/>
      <c r="P21" s="6"/>
      <c r="Q21" s="6"/>
      <c r="R21" s="1"/>
      <c r="S21" s="1"/>
      <c r="T21" s="6"/>
      <c r="U21" s="6"/>
      <c r="V21" s="6"/>
      <c r="W21" s="6"/>
      <c r="X21" s="6"/>
      <c r="Y21" s="6"/>
      <c r="Z21" s="6"/>
      <c r="AA21" s="6"/>
      <c r="AB21" s="1"/>
      <c r="AC21" s="1"/>
      <c r="AD21" s="1"/>
      <c r="AE21" s="1"/>
      <c r="AF21" s="1"/>
      <c r="AG21" s="1"/>
      <c r="AI21" s="1"/>
      <c r="AJ21" s="4"/>
      <c r="AK21" s="5"/>
      <c r="AL21" s="1"/>
      <c r="AM21" s="1"/>
      <c r="AN21" s="4"/>
      <c r="AO21" s="1"/>
      <c r="AP21" s="1"/>
    </row>
    <row r="22" spans="15:42" ht="12"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1"/>
      <c r="AC22" s="1"/>
      <c r="AD22" s="1"/>
      <c r="AE22" s="1"/>
      <c r="AF22" s="1"/>
      <c r="AG22" s="1"/>
      <c r="AI22" s="1"/>
      <c r="AJ22" s="4"/>
      <c r="AK22" s="5"/>
      <c r="AL22" s="1"/>
      <c r="AM22" s="1"/>
      <c r="AN22" s="4"/>
      <c r="AO22" s="1"/>
      <c r="AP22" s="1"/>
    </row>
    <row r="29" spans="2:42" ht="12">
      <c r="B29" s="6">
        <f aca="true" t="shared" si="26" ref="B29:M29">SUM(B3:B22)</f>
        <v>5128</v>
      </c>
      <c r="C29" s="6">
        <f t="shared" si="26"/>
        <v>1251</v>
      </c>
      <c r="D29" s="6">
        <f t="shared" si="26"/>
        <v>322</v>
      </c>
      <c r="E29" s="6">
        <f t="shared" si="26"/>
        <v>6540</v>
      </c>
      <c r="F29" s="6">
        <f t="shared" si="26"/>
        <v>4424</v>
      </c>
      <c r="G29" s="6">
        <f t="shared" si="26"/>
        <v>507</v>
      </c>
      <c r="H29" s="6">
        <f t="shared" si="26"/>
        <v>5131</v>
      </c>
      <c r="I29" s="6">
        <f t="shared" si="26"/>
        <v>1251</v>
      </c>
      <c r="J29" s="6">
        <f t="shared" si="26"/>
        <v>322</v>
      </c>
      <c r="K29" s="6">
        <f t="shared" si="26"/>
        <v>6540</v>
      </c>
      <c r="L29" s="6">
        <f t="shared" si="26"/>
        <v>4821</v>
      </c>
      <c r="M29" s="6">
        <f t="shared" si="26"/>
        <v>504</v>
      </c>
      <c r="O29" s="6">
        <f>SUM(O3:O22)</f>
        <v>13748</v>
      </c>
      <c r="P29" s="6">
        <f>(B29+G29+E29)/O29</f>
        <v>0.8855833575792843</v>
      </c>
      <c r="AI29" s="7">
        <f>AVERAGE(AI3:AI22)</f>
        <v>0.4541424950303535</v>
      </c>
      <c r="AJ29" s="7">
        <f>AVERAGE(AJ3:AJ22)</f>
        <v>0.2607587480369338</v>
      </c>
      <c r="AK29" s="5">
        <f>NORMSINV(AI29)-NORMSINV(AJ29)</f>
        <v>0.5258059539057001</v>
      </c>
      <c r="AL29" s="7">
        <f>AVERAGE(AL3:AL22)</f>
        <v>0.8042074180594456</v>
      </c>
      <c r="AM29" s="7">
        <f>AVERAGE(AM3:AM22)</f>
        <v>0.8336529824099702</v>
      </c>
      <c r="AN29" s="7">
        <f>AVERAGE(AN3:AN22)</f>
        <v>0.47174517914245634</v>
      </c>
      <c r="AP29" s="7">
        <f>AVERAGE(AP3:AP22)</f>
        <v>0.02944556435052466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3" sqref="A3"/>
    </sheetView>
  </sheetViews>
  <sheetFormatPr defaultColWidth="9.00390625" defaultRowHeight="12.75"/>
  <cols>
    <col min="1" max="1" width="11.25390625" style="0" customWidth="1"/>
    <col min="2" max="16384" width="8.75390625" style="0" customWidth="1"/>
  </cols>
  <sheetData>
    <row r="1" ht="12">
      <c r="A1" t="s">
        <v>49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6"/>
      <c r="P3" s="6"/>
      <c r="Q3" s="6"/>
      <c r="R3" s="1"/>
      <c r="S3" s="1"/>
      <c r="T3" s="6"/>
      <c r="U3" s="6"/>
      <c r="V3" s="6"/>
      <c r="W3" s="6"/>
      <c r="X3" s="6"/>
      <c r="Y3" s="6"/>
      <c r="Z3" s="6"/>
      <c r="AA3" s="6"/>
      <c r="AB3" s="1"/>
      <c r="AC3" s="1"/>
      <c r="AD3" s="1"/>
      <c r="AE3" s="1"/>
      <c r="AF3" s="1"/>
      <c r="AG3" s="1"/>
      <c r="AI3" s="1"/>
      <c r="AJ3" s="4"/>
      <c r="AK3" s="5"/>
      <c r="AL3" s="1"/>
      <c r="AM3" s="1"/>
      <c r="AN3" s="4"/>
      <c r="AO3" s="1"/>
      <c r="AP3" s="1"/>
      <c r="AQ3" s="1"/>
    </row>
    <row r="4" spans="15:42" ht="12">
      <c r="O4" s="6"/>
      <c r="P4" s="6"/>
      <c r="Q4" s="6"/>
      <c r="R4" s="1"/>
      <c r="S4" s="1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  <c r="AG4" s="1"/>
      <c r="AI4" s="1"/>
      <c r="AJ4" s="4"/>
      <c r="AK4" s="5"/>
      <c r="AL4" s="1"/>
      <c r="AM4" s="1"/>
      <c r="AN4" s="4"/>
      <c r="AO4" s="1"/>
      <c r="AP4" s="1"/>
    </row>
    <row r="5" spans="15:42" ht="12">
      <c r="O5" s="6"/>
      <c r="P5" s="6"/>
      <c r="Q5" s="6"/>
      <c r="R5" s="1"/>
      <c r="S5" s="1"/>
      <c r="T5" s="6"/>
      <c r="U5" s="6"/>
      <c r="V5" s="6"/>
      <c r="W5" s="6"/>
      <c r="X5" s="6"/>
      <c r="Y5" s="6"/>
      <c r="Z5" s="6"/>
      <c r="AA5" s="6"/>
      <c r="AB5" s="1"/>
      <c r="AC5" s="1"/>
      <c r="AD5" s="1"/>
      <c r="AE5" s="1"/>
      <c r="AF5" s="1"/>
      <c r="AG5" s="1"/>
      <c r="AI5" s="1"/>
      <c r="AJ5" s="4"/>
      <c r="AK5" s="5"/>
      <c r="AL5" s="1"/>
      <c r="AM5" s="1"/>
      <c r="AN5" s="4"/>
      <c r="AO5" s="1"/>
      <c r="AP5" s="1"/>
    </row>
    <row r="6" spans="15:42" ht="12">
      <c r="O6" s="6"/>
      <c r="P6" s="6"/>
      <c r="Q6" s="6"/>
      <c r="R6" s="1"/>
      <c r="S6" s="1"/>
      <c r="T6" s="6"/>
      <c r="U6" s="6"/>
      <c r="V6" s="6"/>
      <c r="W6" s="6"/>
      <c r="X6" s="6"/>
      <c r="Y6" s="6"/>
      <c r="Z6" s="6"/>
      <c r="AA6" s="6"/>
      <c r="AB6" s="1"/>
      <c r="AC6" s="1"/>
      <c r="AD6" s="1"/>
      <c r="AE6" s="1"/>
      <c r="AF6" s="1"/>
      <c r="AG6" s="1"/>
      <c r="AI6" s="1"/>
      <c r="AJ6" s="4"/>
      <c r="AK6" s="5"/>
      <c r="AL6" s="1"/>
      <c r="AM6" s="1"/>
      <c r="AN6" s="4"/>
      <c r="AO6" s="1"/>
      <c r="AP6" s="1"/>
    </row>
    <row r="7" spans="1:42" ht="12">
      <c r="A7" t="s">
        <v>41</v>
      </c>
      <c r="B7">
        <v>819</v>
      </c>
      <c r="C7">
        <v>112</v>
      </c>
      <c r="D7">
        <v>38</v>
      </c>
      <c r="E7">
        <v>562</v>
      </c>
      <c r="F7">
        <v>334</v>
      </c>
      <c r="G7">
        <v>140</v>
      </c>
      <c r="H7">
        <v>822</v>
      </c>
      <c r="I7">
        <v>112</v>
      </c>
      <c r="J7">
        <v>38</v>
      </c>
      <c r="K7">
        <v>562</v>
      </c>
      <c r="L7">
        <v>337</v>
      </c>
      <c r="M7">
        <v>137</v>
      </c>
      <c r="O7" s="6">
        <f aca="true" t="shared" si="0" ref="O7:O14">B7+G7+C7+D7+E7</f>
        <v>1671</v>
      </c>
      <c r="P7" s="6">
        <f aca="true" t="shared" si="1" ref="P7:P14">B7+G7+E7</f>
        <v>1521</v>
      </c>
      <c r="Q7" s="6">
        <f aca="true" t="shared" si="2" ref="Q7:Q14">C7+D7</f>
        <v>150</v>
      </c>
      <c r="R7" s="1">
        <f aca="true" t="shared" si="3" ref="R7:R29">P7/O7</f>
        <v>0.9102333931777379</v>
      </c>
      <c r="S7" s="1">
        <f aca="true" t="shared" si="4" ref="S7:S29">Q7/O7</f>
        <v>0.08976660682226212</v>
      </c>
      <c r="T7" s="6">
        <f aca="true" t="shared" si="5" ref="T7:T14">B7</f>
        <v>819</v>
      </c>
      <c r="U7" s="6">
        <f aca="true" t="shared" si="6" ref="U7:U14">H7</f>
        <v>822</v>
      </c>
      <c r="V7" s="6">
        <f aca="true" t="shared" si="7" ref="V7:V14">C7</f>
        <v>112</v>
      </c>
      <c r="W7" s="6">
        <f aca="true" t="shared" si="8" ref="W7:W14">B7+G7</f>
        <v>959</v>
      </c>
      <c r="X7" s="6">
        <f aca="true" t="shared" si="9" ref="X7:X14">F7</f>
        <v>334</v>
      </c>
      <c r="Y7" s="6">
        <f aca="true" t="shared" si="10" ref="Y7:Y14">L7</f>
        <v>337</v>
      </c>
      <c r="Z7" s="6">
        <f aca="true" t="shared" si="11" ref="Z7:AA14">D7</f>
        <v>38</v>
      </c>
      <c r="AA7" s="6">
        <f t="shared" si="11"/>
        <v>562</v>
      </c>
      <c r="AB7" s="1">
        <f aca="true" t="shared" si="12" ref="AB7:AB14">(T7+V7)/(W7+V7+Z7)</f>
        <v>0.8394950405770965</v>
      </c>
      <c r="AC7" s="1">
        <f aca="true" t="shared" si="13" ref="AC7:AC14">(T7+V7)/(W7+V7+AA7)</f>
        <v>0.5701163502755664</v>
      </c>
      <c r="AD7" s="1">
        <f aca="true" t="shared" si="14" ref="AD7:AD14">2*AB7*AC7/(AB7+AC7)</f>
        <v>0.6790663749088256</v>
      </c>
      <c r="AE7" s="1">
        <f aca="true" t="shared" si="15" ref="AE7:AE14">(U7+V7)/(W7+V7+Z7)</f>
        <v>0.842200180342651</v>
      </c>
      <c r="AF7" s="1">
        <f aca="true" t="shared" si="16" ref="AF7:AF14">(U7+V7)/(W7+V7+AA7)</f>
        <v>0.5719534598897734</v>
      </c>
      <c r="AG7" s="1">
        <f aca="true" t="shared" si="17" ref="AG7:AG14">2*AE7*AF7/(AE7+AF7)</f>
        <v>0.6812545587162655</v>
      </c>
      <c r="AI7" s="1">
        <f aca="true" t="shared" si="18" ref="AI7:AI29">W7/P7</f>
        <v>0.6305062458908612</v>
      </c>
      <c r="AJ7" s="4">
        <f>MAX(0.001,Z7)/MAX(0.001,Q7)</f>
        <v>0.25333333333333335</v>
      </c>
      <c r="AK7" s="5">
        <f aca="true" t="shared" si="19" ref="AK7:AK29">NORMSINV(AI7)-NORMSINV(AJ7)</f>
        <v>0.9972313918391347</v>
      </c>
      <c r="AL7" s="1">
        <f aca="true" t="shared" si="20" ref="AL7:AL14">(T7+X7)/P7</f>
        <v>0.7580539119000658</v>
      </c>
      <c r="AM7" s="1">
        <f aca="true" t="shared" si="21" ref="AM7:AM14">(U7+Y7)/P7</f>
        <v>0.7619986850756082</v>
      </c>
      <c r="AN7" s="4">
        <f aca="true" t="shared" si="22" ref="AN7:AN14">(T7+V7)/O7</f>
        <v>0.5571514063435069</v>
      </c>
      <c r="AO7" s="1"/>
      <c r="AP7" s="1">
        <f aca="true" t="shared" si="23" ref="AP7:AP14">AM7-AL7</f>
        <v>0.0039447731755424265</v>
      </c>
    </row>
    <row r="8" spans="1:42" ht="12">
      <c r="A8" t="s">
        <v>42</v>
      </c>
      <c r="B8">
        <v>1068</v>
      </c>
      <c r="C8">
        <v>149</v>
      </c>
      <c r="D8">
        <v>3</v>
      </c>
      <c r="E8">
        <v>211</v>
      </c>
      <c r="F8">
        <v>0</v>
      </c>
      <c r="G8">
        <v>114</v>
      </c>
      <c r="H8">
        <v>1068</v>
      </c>
      <c r="I8">
        <v>149</v>
      </c>
      <c r="J8">
        <v>3</v>
      </c>
      <c r="K8">
        <v>211</v>
      </c>
      <c r="L8">
        <v>45</v>
      </c>
      <c r="M8">
        <v>114</v>
      </c>
      <c r="O8" s="6">
        <f t="shared" si="0"/>
        <v>1545</v>
      </c>
      <c r="P8" s="6">
        <f t="shared" si="1"/>
        <v>1393</v>
      </c>
      <c r="Q8" s="6">
        <f t="shared" si="2"/>
        <v>152</v>
      </c>
      <c r="R8" s="1">
        <f t="shared" si="3"/>
        <v>0.9016181229773462</v>
      </c>
      <c r="S8" s="1">
        <f t="shared" si="4"/>
        <v>0.09838187702265372</v>
      </c>
      <c r="T8" s="6">
        <f t="shared" si="5"/>
        <v>1068</v>
      </c>
      <c r="U8" s="6">
        <f t="shared" si="6"/>
        <v>1068</v>
      </c>
      <c r="V8" s="6">
        <f t="shared" si="7"/>
        <v>149</v>
      </c>
      <c r="W8" s="6">
        <f t="shared" si="8"/>
        <v>1182</v>
      </c>
      <c r="X8" s="6">
        <f t="shared" si="9"/>
        <v>0</v>
      </c>
      <c r="Y8" s="6">
        <f t="shared" si="10"/>
        <v>45</v>
      </c>
      <c r="Z8" s="6">
        <f t="shared" si="11"/>
        <v>3</v>
      </c>
      <c r="AA8" s="6">
        <f t="shared" si="11"/>
        <v>211</v>
      </c>
      <c r="AB8" s="1">
        <f t="shared" si="12"/>
        <v>0.9122938530734632</v>
      </c>
      <c r="AC8" s="1">
        <f t="shared" si="13"/>
        <v>0.7892347600518806</v>
      </c>
      <c r="AD8" s="1">
        <f t="shared" si="14"/>
        <v>0.8463143254520166</v>
      </c>
      <c r="AE8" s="1">
        <f t="shared" si="15"/>
        <v>0.9122938530734632</v>
      </c>
      <c r="AF8" s="1">
        <f t="shared" si="16"/>
        <v>0.7892347600518806</v>
      </c>
      <c r="AG8" s="1">
        <f t="shared" si="17"/>
        <v>0.8463143254520166</v>
      </c>
      <c r="AI8" s="1">
        <f t="shared" si="18"/>
        <v>0.8485283560660445</v>
      </c>
      <c r="AJ8" s="4">
        <f aca="true" t="shared" si="24" ref="AJ8:AJ29">MAX(0.001,Z8)/MAX(0.001,Q8)</f>
        <v>0.019736842105263157</v>
      </c>
      <c r="AK8" s="5">
        <f t="shared" si="19"/>
        <v>3.089356745960654</v>
      </c>
      <c r="AL8" s="1">
        <f t="shared" si="20"/>
        <v>0.7666905958363245</v>
      </c>
      <c r="AM8" s="1">
        <f t="shared" si="21"/>
        <v>0.7989949748743719</v>
      </c>
      <c r="AN8" s="4">
        <f t="shared" si="22"/>
        <v>0.7877022653721683</v>
      </c>
      <c r="AO8" s="1"/>
      <c r="AP8" s="1">
        <f t="shared" si="23"/>
        <v>0.03230437903804739</v>
      </c>
    </row>
    <row r="9" spans="1:42" ht="12">
      <c r="A9" t="s">
        <v>43</v>
      </c>
      <c r="B9">
        <v>814</v>
      </c>
      <c r="C9">
        <v>201</v>
      </c>
      <c r="D9">
        <v>333</v>
      </c>
      <c r="E9">
        <v>106</v>
      </c>
      <c r="F9">
        <v>35</v>
      </c>
      <c r="G9">
        <v>29</v>
      </c>
      <c r="H9">
        <v>814</v>
      </c>
      <c r="I9">
        <v>201</v>
      </c>
      <c r="J9">
        <v>333</v>
      </c>
      <c r="K9">
        <v>106</v>
      </c>
      <c r="L9">
        <v>35</v>
      </c>
      <c r="M9">
        <v>29</v>
      </c>
      <c r="O9" s="6">
        <f t="shared" si="0"/>
        <v>1483</v>
      </c>
      <c r="P9" s="6">
        <f t="shared" si="1"/>
        <v>949</v>
      </c>
      <c r="Q9" s="6">
        <f t="shared" si="2"/>
        <v>534</v>
      </c>
      <c r="R9" s="1">
        <f t="shared" si="3"/>
        <v>0.6399190829399866</v>
      </c>
      <c r="S9" s="1">
        <f t="shared" si="4"/>
        <v>0.3600809170600135</v>
      </c>
      <c r="T9" s="6">
        <f t="shared" si="5"/>
        <v>814</v>
      </c>
      <c r="U9" s="6">
        <f t="shared" si="6"/>
        <v>814</v>
      </c>
      <c r="V9" s="6">
        <f t="shared" si="7"/>
        <v>201</v>
      </c>
      <c r="W9" s="6">
        <f t="shared" si="8"/>
        <v>843</v>
      </c>
      <c r="X9" s="6">
        <f t="shared" si="9"/>
        <v>35</v>
      </c>
      <c r="Y9" s="6">
        <f t="shared" si="10"/>
        <v>35</v>
      </c>
      <c r="Z9" s="6">
        <f t="shared" si="11"/>
        <v>333</v>
      </c>
      <c r="AA9" s="6">
        <f t="shared" si="11"/>
        <v>106</v>
      </c>
      <c r="AB9" s="1">
        <f t="shared" si="12"/>
        <v>0.7371096586782862</v>
      </c>
      <c r="AC9" s="1">
        <f t="shared" si="13"/>
        <v>0.8826086956521739</v>
      </c>
      <c r="AD9" s="1">
        <f t="shared" si="14"/>
        <v>0.8033240997229918</v>
      </c>
      <c r="AE9" s="1">
        <f t="shared" si="15"/>
        <v>0.7371096586782862</v>
      </c>
      <c r="AF9" s="1">
        <f t="shared" si="16"/>
        <v>0.8826086956521739</v>
      </c>
      <c r="AG9" s="1">
        <f t="shared" si="17"/>
        <v>0.8033240997229918</v>
      </c>
      <c r="AI9" s="1">
        <f t="shared" si="18"/>
        <v>0.8883034773445733</v>
      </c>
      <c r="AJ9" s="4">
        <f t="shared" si="24"/>
        <v>0.6235955056179775</v>
      </c>
      <c r="AK9" s="5">
        <f t="shared" si="19"/>
        <v>0.9026175487417389</v>
      </c>
      <c r="AL9" s="1">
        <f t="shared" si="20"/>
        <v>0.8946259220231823</v>
      </c>
      <c r="AM9" s="1">
        <f t="shared" si="21"/>
        <v>0.8946259220231823</v>
      </c>
      <c r="AN9" s="4">
        <f t="shared" si="22"/>
        <v>0.6844234659474039</v>
      </c>
      <c r="AO9" s="1"/>
      <c r="AP9" s="1">
        <f t="shared" si="23"/>
        <v>0</v>
      </c>
    </row>
    <row r="10" spans="1:42" ht="12">
      <c r="A10" t="s">
        <v>44</v>
      </c>
      <c r="B10">
        <v>573</v>
      </c>
      <c r="C10">
        <v>202</v>
      </c>
      <c r="D10">
        <v>27</v>
      </c>
      <c r="E10">
        <v>167</v>
      </c>
      <c r="F10">
        <v>83</v>
      </c>
      <c r="G10">
        <v>36</v>
      </c>
      <c r="H10">
        <v>573</v>
      </c>
      <c r="I10">
        <v>202</v>
      </c>
      <c r="J10">
        <v>27</v>
      </c>
      <c r="K10">
        <v>167</v>
      </c>
      <c r="L10">
        <v>106</v>
      </c>
      <c r="M10">
        <v>36</v>
      </c>
      <c r="O10" s="6">
        <f t="shared" si="0"/>
        <v>1005</v>
      </c>
      <c r="P10" s="6">
        <f t="shared" si="1"/>
        <v>776</v>
      </c>
      <c r="Q10" s="6">
        <f t="shared" si="2"/>
        <v>229</v>
      </c>
      <c r="R10" s="1">
        <f t="shared" si="3"/>
        <v>0.7721393034825871</v>
      </c>
      <c r="S10" s="1">
        <f t="shared" si="4"/>
        <v>0.22786069651741295</v>
      </c>
      <c r="T10" s="6">
        <f t="shared" si="5"/>
        <v>573</v>
      </c>
      <c r="U10" s="6">
        <f t="shared" si="6"/>
        <v>573</v>
      </c>
      <c r="V10" s="6">
        <f t="shared" si="7"/>
        <v>202</v>
      </c>
      <c r="W10" s="6">
        <f t="shared" si="8"/>
        <v>609</v>
      </c>
      <c r="X10" s="6">
        <f t="shared" si="9"/>
        <v>83</v>
      </c>
      <c r="Y10" s="6">
        <f t="shared" si="10"/>
        <v>106</v>
      </c>
      <c r="Z10" s="6">
        <f t="shared" si="11"/>
        <v>27</v>
      </c>
      <c r="AA10" s="6">
        <f t="shared" si="11"/>
        <v>167</v>
      </c>
      <c r="AB10" s="1">
        <f t="shared" si="12"/>
        <v>0.9248210023866349</v>
      </c>
      <c r="AC10" s="1">
        <f t="shared" si="13"/>
        <v>0.7924335378323109</v>
      </c>
      <c r="AD10" s="1">
        <f t="shared" si="14"/>
        <v>0.85352422907489</v>
      </c>
      <c r="AE10" s="1">
        <f t="shared" si="15"/>
        <v>0.9248210023866349</v>
      </c>
      <c r="AF10" s="1">
        <f t="shared" si="16"/>
        <v>0.7924335378323109</v>
      </c>
      <c r="AG10" s="1">
        <f t="shared" si="17"/>
        <v>0.85352422907489</v>
      </c>
      <c r="AI10" s="1">
        <f t="shared" si="18"/>
        <v>0.7847938144329897</v>
      </c>
      <c r="AJ10" s="4">
        <f t="shared" si="24"/>
        <v>0.11790393013100436</v>
      </c>
      <c r="AK10" s="5">
        <f t="shared" si="19"/>
        <v>1.9740164472935775</v>
      </c>
      <c r="AL10" s="1">
        <f t="shared" si="20"/>
        <v>0.845360824742268</v>
      </c>
      <c r="AM10" s="1">
        <f t="shared" si="21"/>
        <v>0.875</v>
      </c>
      <c r="AN10" s="4">
        <f t="shared" si="22"/>
        <v>0.7711442786069652</v>
      </c>
      <c r="AO10" s="1"/>
      <c r="AP10" s="1">
        <f t="shared" si="23"/>
        <v>0.029639175257731964</v>
      </c>
    </row>
    <row r="11" spans="1:42" ht="12">
      <c r="A11" t="s">
        <v>45</v>
      </c>
      <c r="B11">
        <v>1271</v>
      </c>
      <c r="C11">
        <v>37</v>
      </c>
      <c r="D11">
        <v>71</v>
      </c>
      <c r="E11">
        <v>397</v>
      </c>
      <c r="F11">
        <v>107</v>
      </c>
      <c r="G11">
        <v>147</v>
      </c>
      <c r="H11">
        <v>1271</v>
      </c>
      <c r="I11">
        <v>37</v>
      </c>
      <c r="J11">
        <v>71</v>
      </c>
      <c r="K11">
        <v>397</v>
      </c>
      <c r="L11">
        <v>273</v>
      </c>
      <c r="M11">
        <v>147</v>
      </c>
      <c r="O11" s="6">
        <f>B11+G11+C11+D11+E11+FIXES!E11</f>
        <v>1923</v>
      </c>
      <c r="P11" s="6">
        <f>B11+G11+E11+FIXES!E11</f>
        <v>1815</v>
      </c>
      <c r="Q11" s="6">
        <f t="shared" si="2"/>
        <v>108</v>
      </c>
      <c r="R11" s="1">
        <f t="shared" si="3"/>
        <v>0.9438377535101404</v>
      </c>
      <c r="S11" s="1">
        <f t="shared" si="4"/>
        <v>0.056162246489859596</v>
      </c>
      <c r="T11" s="6">
        <f t="shared" si="5"/>
        <v>1271</v>
      </c>
      <c r="U11" s="6">
        <f t="shared" si="6"/>
        <v>1271</v>
      </c>
      <c r="V11" s="6">
        <f t="shared" si="7"/>
        <v>37</v>
      </c>
      <c r="W11" s="6">
        <f t="shared" si="8"/>
        <v>1418</v>
      </c>
      <c r="X11" s="6">
        <f t="shared" si="9"/>
        <v>107</v>
      </c>
      <c r="Y11" s="6">
        <f t="shared" si="10"/>
        <v>273</v>
      </c>
      <c r="Z11" s="6">
        <f t="shared" si="11"/>
        <v>71</v>
      </c>
      <c r="AA11" s="6">
        <f>E11</f>
        <v>397</v>
      </c>
      <c r="AB11" s="1">
        <f t="shared" si="12"/>
        <v>0.8571428571428571</v>
      </c>
      <c r="AC11" s="1">
        <f t="shared" si="13"/>
        <v>0.7062634989200864</v>
      </c>
      <c r="AD11" s="1">
        <f t="shared" si="14"/>
        <v>0.7744227353463587</v>
      </c>
      <c r="AE11" s="1">
        <f t="shared" si="15"/>
        <v>0.8571428571428571</v>
      </c>
      <c r="AF11" s="1">
        <f t="shared" si="16"/>
        <v>0.7062634989200864</v>
      </c>
      <c r="AG11" s="1">
        <f t="shared" si="17"/>
        <v>0.7744227353463587</v>
      </c>
      <c r="AI11" s="1">
        <f t="shared" si="18"/>
        <v>0.781267217630854</v>
      </c>
      <c r="AJ11" s="4">
        <f t="shared" si="24"/>
        <v>0.6574074074074074</v>
      </c>
      <c r="AK11" s="5">
        <f t="shared" si="19"/>
        <v>0.3710823804824712</v>
      </c>
      <c r="AL11" s="1">
        <f t="shared" si="20"/>
        <v>0.7592286501377411</v>
      </c>
      <c r="AM11" s="1">
        <f t="shared" si="21"/>
        <v>0.8506887052341597</v>
      </c>
      <c r="AN11" s="4">
        <f t="shared" si="22"/>
        <v>0.6801872074882995</v>
      </c>
      <c r="AO11" s="1"/>
      <c r="AP11" s="1">
        <f t="shared" si="23"/>
        <v>0.09146005509641864</v>
      </c>
    </row>
    <row r="12" spans="1:42" ht="12">
      <c r="A12" t="s">
        <v>46</v>
      </c>
      <c r="B12">
        <v>1548</v>
      </c>
      <c r="C12">
        <v>4</v>
      </c>
      <c r="D12">
        <v>1</v>
      </c>
      <c r="E12">
        <v>6</v>
      </c>
      <c r="F12">
        <v>1</v>
      </c>
      <c r="G12">
        <v>102</v>
      </c>
      <c r="H12">
        <v>1548</v>
      </c>
      <c r="I12">
        <v>4</v>
      </c>
      <c r="J12">
        <v>1</v>
      </c>
      <c r="K12">
        <v>6</v>
      </c>
      <c r="L12">
        <v>1</v>
      </c>
      <c r="M12">
        <v>102</v>
      </c>
      <c r="O12" s="6">
        <f t="shared" si="0"/>
        <v>1661</v>
      </c>
      <c r="P12" s="6">
        <f t="shared" si="1"/>
        <v>1656</v>
      </c>
      <c r="Q12" s="6">
        <f t="shared" si="2"/>
        <v>5</v>
      </c>
      <c r="R12" s="1">
        <f t="shared" si="3"/>
        <v>0.9969897652016857</v>
      </c>
      <c r="S12" s="1">
        <f t="shared" si="4"/>
        <v>0.0030102347983142685</v>
      </c>
      <c r="T12" s="6">
        <f t="shared" si="5"/>
        <v>1548</v>
      </c>
      <c r="U12" s="6">
        <f t="shared" si="6"/>
        <v>1548</v>
      </c>
      <c r="V12" s="6">
        <f t="shared" si="7"/>
        <v>4</v>
      </c>
      <c r="W12" s="6">
        <f t="shared" si="8"/>
        <v>1650</v>
      </c>
      <c r="X12" s="6">
        <f t="shared" si="9"/>
        <v>1</v>
      </c>
      <c r="Y12" s="6">
        <f t="shared" si="10"/>
        <v>1</v>
      </c>
      <c r="Z12" s="6">
        <f t="shared" si="11"/>
        <v>1</v>
      </c>
      <c r="AA12" s="6">
        <f t="shared" si="11"/>
        <v>6</v>
      </c>
      <c r="AB12" s="1">
        <f t="shared" si="12"/>
        <v>0.9377643504531722</v>
      </c>
      <c r="AC12" s="1">
        <f t="shared" si="13"/>
        <v>0.9349397590361446</v>
      </c>
      <c r="AD12" s="1">
        <f t="shared" si="14"/>
        <v>0.9363499245852187</v>
      </c>
      <c r="AE12" s="1">
        <f t="shared" si="15"/>
        <v>0.9377643504531722</v>
      </c>
      <c r="AF12" s="1">
        <f t="shared" si="16"/>
        <v>0.9349397590361446</v>
      </c>
      <c r="AG12" s="1">
        <f t="shared" si="17"/>
        <v>0.9363499245852187</v>
      </c>
      <c r="AI12" s="1">
        <f t="shared" si="18"/>
        <v>0.9963768115942029</v>
      </c>
      <c r="AJ12" s="4">
        <f t="shared" si="24"/>
        <v>0.2</v>
      </c>
      <c r="AK12" s="5">
        <f t="shared" si="19"/>
        <v>3.526925669036098</v>
      </c>
      <c r="AL12" s="1">
        <f t="shared" si="20"/>
        <v>0.9353864734299517</v>
      </c>
      <c r="AM12" s="1">
        <f t="shared" si="21"/>
        <v>0.9353864734299517</v>
      </c>
      <c r="AN12" s="4">
        <f t="shared" si="22"/>
        <v>0.9343768813967489</v>
      </c>
      <c r="AO12" s="1"/>
      <c r="AP12" s="1">
        <f t="shared" si="23"/>
        <v>0</v>
      </c>
    </row>
    <row r="13" spans="1:42" ht="12">
      <c r="A13" t="s">
        <v>47</v>
      </c>
      <c r="B13">
        <v>1514</v>
      </c>
      <c r="C13">
        <v>14</v>
      </c>
      <c r="D13">
        <v>40</v>
      </c>
      <c r="E13">
        <v>779</v>
      </c>
      <c r="F13">
        <v>50</v>
      </c>
      <c r="G13">
        <v>192</v>
      </c>
      <c r="H13">
        <v>1514</v>
      </c>
      <c r="I13">
        <v>14</v>
      </c>
      <c r="J13">
        <v>40</v>
      </c>
      <c r="K13">
        <v>779</v>
      </c>
      <c r="L13">
        <v>150</v>
      </c>
      <c r="M13">
        <v>192</v>
      </c>
      <c r="O13" s="6">
        <f t="shared" si="0"/>
        <v>2539</v>
      </c>
      <c r="P13" s="6">
        <f t="shared" si="1"/>
        <v>2485</v>
      </c>
      <c r="Q13" s="6">
        <f t="shared" si="2"/>
        <v>54</v>
      </c>
      <c r="R13" s="1">
        <f t="shared" si="3"/>
        <v>0.9787317841669949</v>
      </c>
      <c r="S13" s="1">
        <f t="shared" si="4"/>
        <v>0.02126821583300512</v>
      </c>
      <c r="T13" s="6">
        <f t="shared" si="5"/>
        <v>1514</v>
      </c>
      <c r="U13" s="6">
        <f t="shared" si="6"/>
        <v>1514</v>
      </c>
      <c r="V13" s="6">
        <f t="shared" si="7"/>
        <v>14</v>
      </c>
      <c r="W13" s="6">
        <f t="shared" si="8"/>
        <v>1706</v>
      </c>
      <c r="X13" s="6">
        <f t="shared" si="9"/>
        <v>50</v>
      </c>
      <c r="Y13" s="6">
        <f t="shared" si="10"/>
        <v>150</v>
      </c>
      <c r="Z13" s="6">
        <f t="shared" si="11"/>
        <v>40</v>
      </c>
      <c r="AA13" s="6">
        <f t="shared" si="11"/>
        <v>779</v>
      </c>
      <c r="AB13" s="1">
        <f t="shared" si="12"/>
        <v>0.8681818181818182</v>
      </c>
      <c r="AC13" s="1">
        <f t="shared" si="13"/>
        <v>0.6114445778311325</v>
      </c>
      <c r="AD13" s="1">
        <f t="shared" si="14"/>
        <v>0.7175393284808641</v>
      </c>
      <c r="AE13" s="1">
        <f t="shared" si="15"/>
        <v>0.8681818181818182</v>
      </c>
      <c r="AF13" s="1">
        <f t="shared" si="16"/>
        <v>0.6114445778311325</v>
      </c>
      <c r="AG13" s="1">
        <f t="shared" si="17"/>
        <v>0.7175393284808641</v>
      </c>
      <c r="AI13" s="1">
        <f t="shared" si="18"/>
        <v>0.6865191146881288</v>
      </c>
      <c r="AJ13" s="4">
        <f t="shared" si="24"/>
        <v>0.7407407407407407</v>
      </c>
      <c r="AK13" s="5">
        <f t="shared" si="19"/>
        <v>-0.15962313958352564</v>
      </c>
      <c r="AL13" s="1">
        <f t="shared" si="20"/>
        <v>0.6293762575452716</v>
      </c>
      <c r="AM13" s="1">
        <f t="shared" si="21"/>
        <v>0.6696177062374246</v>
      </c>
      <c r="AN13" s="4">
        <f t="shared" si="22"/>
        <v>0.601811736904293</v>
      </c>
      <c r="AO13" s="1"/>
      <c r="AP13" s="1">
        <f t="shared" si="23"/>
        <v>0.04024144869215296</v>
      </c>
    </row>
    <row r="14" spans="1:42" ht="12">
      <c r="A14" t="s">
        <v>48</v>
      </c>
      <c r="B14">
        <v>1300</v>
      </c>
      <c r="C14">
        <v>230</v>
      </c>
      <c r="D14">
        <v>111</v>
      </c>
      <c r="E14">
        <v>178</v>
      </c>
      <c r="F14">
        <v>35</v>
      </c>
      <c r="G14">
        <v>102</v>
      </c>
      <c r="H14">
        <v>1302</v>
      </c>
      <c r="I14">
        <v>230</v>
      </c>
      <c r="J14">
        <v>111</v>
      </c>
      <c r="K14">
        <v>178</v>
      </c>
      <c r="L14">
        <v>93</v>
      </c>
      <c r="M14">
        <v>100</v>
      </c>
      <c r="O14" s="6">
        <f t="shared" si="0"/>
        <v>1921</v>
      </c>
      <c r="P14" s="6">
        <f t="shared" si="1"/>
        <v>1580</v>
      </c>
      <c r="Q14" s="6">
        <f t="shared" si="2"/>
        <v>341</v>
      </c>
      <c r="R14" s="1">
        <f t="shared" si="3"/>
        <v>0.8224882873503384</v>
      </c>
      <c r="S14" s="1">
        <f t="shared" si="4"/>
        <v>0.17751171264966165</v>
      </c>
      <c r="T14" s="6">
        <f t="shared" si="5"/>
        <v>1300</v>
      </c>
      <c r="U14" s="6">
        <f t="shared" si="6"/>
        <v>1302</v>
      </c>
      <c r="V14" s="6">
        <f t="shared" si="7"/>
        <v>230</v>
      </c>
      <c r="W14" s="6">
        <f t="shared" si="8"/>
        <v>1402</v>
      </c>
      <c r="X14" s="6">
        <f t="shared" si="9"/>
        <v>35</v>
      </c>
      <c r="Y14" s="6">
        <f t="shared" si="10"/>
        <v>93</v>
      </c>
      <c r="Z14" s="6">
        <f t="shared" si="11"/>
        <v>111</v>
      </c>
      <c r="AA14" s="6">
        <f t="shared" si="11"/>
        <v>178</v>
      </c>
      <c r="AB14" s="1">
        <f t="shared" si="12"/>
        <v>0.8777969018932874</v>
      </c>
      <c r="AC14" s="1">
        <f t="shared" si="13"/>
        <v>0.8453038674033149</v>
      </c>
      <c r="AD14" s="1">
        <f t="shared" si="14"/>
        <v>0.8612440191387559</v>
      </c>
      <c r="AE14" s="1">
        <f t="shared" si="15"/>
        <v>0.8789443488238669</v>
      </c>
      <c r="AF14" s="1">
        <f t="shared" si="16"/>
        <v>0.8464088397790055</v>
      </c>
      <c r="AG14" s="1">
        <f t="shared" si="17"/>
        <v>0.8623698283141007</v>
      </c>
      <c r="AI14" s="1">
        <f t="shared" si="18"/>
        <v>0.8873417721518987</v>
      </c>
      <c r="AJ14" s="4">
        <f t="shared" si="24"/>
        <v>0.3255131964809384</v>
      </c>
      <c r="AK14" s="5">
        <f t="shared" si="19"/>
        <v>1.6648487566862462</v>
      </c>
      <c r="AL14" s="1">
        <f t="shared" si="20"/>
        <v>0.8449367088607594</v>
      </c>
      <c r="AM14" s="1">
        <f t="shared" si="21"/>
        <v>0.8829113924050633</v>
      </c>
      <c r="AN14" s="4">
        <f t="shared" si="22"/>
        <v>0.7964601769911505</v>
      </c>
      <c r="AO14" s="1"/>
      <c r="AP14" s="1">
        <f t="shared" si="23"/>
        <v>0.03797468354430389</v>
      </c>
    </row>
    <row r="15" spans="15:42" ht="12">
      <c r="O15" s="6"/>
      <c r="P15" s="6"/>
      <c r="Q15" s="6"/>
      <c r="R15" s="1"/>
      <c r="S15" s="1"/>
      <c r="T15" s="6"/>
      <c r="U15" s="6"/>
      <c r="V15" s="6"/>
      <c r="W15" s="6"/>
      <c r="X15" s="6"/>
      <c r="Y15" s="6"/>
      <c r="Z15" s="6"/>
      <c r="AA15" s="6"/>
      <c r="AB15" s="1"/>
      <c r="AC15" s="1"/>
      <c r="AD15" s="1"/>
      <c r="AE15" s="1"/>
      <c r="AF15" s="1"/>
      <c r="AG15" s="1"/>
      <c r="AI15" s="1"/>
      <c r="AJ15" s="4"/>
      <c r="AK15" s="5"/>
      <c r="AL15" s="1"/>
      <c r="AM15" s="1"/>
      <c r="AN15" s="4"/>
      <c r="AO15" s="1"/>
      <c r="AP15" s="1"/>
    </row>
    <row r="16" spans="15:42" ht="12">
      <c r="O16" s="6"/>
      <c r="P16" s="6"/>
      <c r="Q16" s="6"/>
      <c r="R16" s="1"/>
      <c r="S16" s="1"/>
      <c r="T16" s="6"/>
      <c r="U16" s="6"/>
      <c r="V16" s="6"/>
      <c r="W16" s="6"/>
      <c r="X16" s="6"/>
      <c r="Y16" s="6"/>
      <c r="Z16" s="6"/>
      <c r="AA16" s="6"/>
      <c r="AB16" s="1"/>
      <c r="AC16" s="1"/>
      <c r="AD16" s="1"/>
      <c r="AE16" s="1"/>
      <c r="AF16" s="1"/>
      <c r="AG16" s="1"/>
      <c r="AI16" s="1"/>
      <c r="AJ16" s="4"/>
      <c r="AK16" s="5"/>
      <c r="AL16" s="1"/>
      <c r="AM16" s="1"/>
      <c r="AN16" s="4"/>
      <c r="AO16" s="1"/>
      <c r="AP16" s="1"/>
    </row>
    <row r="17" spans="15:42" ht="12">
      <c r="O17" s="6"/>
      <c r="P17" s="6"/>
      <c r="Q17" s="6"/>
      <c r="R17" s="1"/>
      <c r="S17" s="1"/>
      <c r="T17" s="6"/>
      <c r="U17" s="6"/>
      <c r="V17" s="6"/>
      <c r="W17" s="6"/>
      <c r="X17" s="6"/>
      <c r="Y17" s="6"/>
      <c r="Z17" s="6"/>
      <c r="AA17" s="6"/>
      <c r="AB17" s="1"/>
      <c r="AC17" s="1"/>
      <c r="AD17" s="1"/>
      <c r="AE17" s="1"/>
      <c r="AF17" s="1"/>
      <c r="AG17" s="1"/>
      <c r="AI17" s="1"/>
      <c r="AJ17" s="4"/>
      <c r="AK17" s="5"/>
      <c r="AL17" s="1"/>
      <c r="AM17" s="1"/>
      <c r="AN17" s="4"/>
      <c r="AO17" s="1"/>
      <c r="AP17" s="1"/>
    </row>
    <row r="18" spans="15:42" ht="12">
      <c r="O18" s="6"/>
      <c r="P18" s="6"/>
      <c r="Q18" s="6"/>
      <c r="R18" s="1"/>
      <c r="S18" s="1"/>
      <c r="T18" s="6"/>
      <c r="U18" s="6"/>
      <c r="V18" s="6"/>
      <c r="W18" s="6"/>
      <c r="X18" s="6"/>
      <c r="Y18" s="6"/>
      <c r="Z18" s="6"/>
      <c r="AA18" s="6"/>
      <c r="AB18" s="1"/>
      <c r="AC18" s="1"/>
      <c r="AD18" s="1"/>
      <c r="AE18" s="1"/>
      <c r="AF18" s="1"/>
      <c r="AG18" s="1"/>
      <c r="AI18" s="1"/>
      <c r="AJ18" s="4"/>
      <c r="AK18" s="5"/>
      <c r="AL18" s="1"/>
      <c r="AM18" s="1"/>
      <c r="AN18" s="4"/>
      <c r="AO18" s="1"/>
      <c r="AP18" s="1"/>
    </row>
    <row r="19" spans="15:42" ht="12">
      <c r="O19" s="6"/>
      <c r="P19" s="6"/>
      <c r="Q19" s="6"/>
      <c r="R19" s="1"/>
      <c r="S19" s="1"/>
      <c r="T19" s="6"/>
      <c r="U19" s="6"/>
      <c r="V19" s="6"/>
      <c r="W19" s="6"/>
      <c r="X19" s="6"/>
      <c r="Y19" s="6"/>
      <c r="Z19" s="6"/>
      <c r="AA19" s="6"/>
      <c r="AB19" s="1"/>
      <c r="AC19" s="1"/>
      <c r="AD19" s="1"/>
      <c r="AE19" s="1"/>
      <c r="AF19" s="1"/>
      <c r="AG19" s="1"/>
      <c r="AI19" s="1"/>
      <c r="AJ19" s="4"/>
      <c r="AK19" s="5"/>
      <c r="AL19" s="1"/>
      <c r="AM19" s="1"/>
      <c r="AN19" s="4"/>
      <c r="AO19" s="1"/>
      <c r="AP19" s="1"/>
    </row>
    <row r="20" spans="15:42" ht="12">
      <c r="O20" s="6"/>
      <c r="P20" s="6"/>
      <c r="Q20" s="6"/>
      <c r="R20" s="1"/>
      <c r="S20" s="1"/>
      <c r="T20" s="6"/>
      <c r="U20" s="6"/>
      <c r="V20" s="6"/>
      <c r="W20" s="6"/>
      <c r="X20" s="6"/>
      <c r="Y20" s="6"/>
      <c r="Z20" s="6"/>
      <c r="AA20" s="6"/>
      <c r="AB20" s="1"/>
      <c r="AC20" s="1"/>
      <c r="AD20" s="1"/>
      <c r="AE20" s="1"/>
      <c r="AF20" s="1"/>
      <c r="AG20" s="1"/>
      <c r="AI20" s="1"/>
      <c r="AJ20" s="4"/>
      <c r="AK20" s="5"/>
      <c r="AL20" s="1"/>
      <c r="AM20" s="1"/>
      <c r="AN20" s="4"/>
      <c r="AO20" s="1"/>
      <c r="AP20" s="1"/>
    </row>
    <row r="21" spans="15:42" ht="12">
      <c r="O21" s="6"/>
      <c r="P21" s="6"/>
      <c r="Q21" s="6"/>
      <c r="R21" s="1"/>
      <c r="S21" s="1"/>
      <c r="T21" s="6"/>
      <c r="U21" s="6"/>
      <c r="V21" s="6"/>
      <c r="W21" s="6"/>
      <c r="X21" s="6"/>
      <c r="Y21" s="6"/>
      <c r="Z21" s="6"/>
      <c r="AA21" s="6"/>
      <c r="AB21" s="1"/>
      <c r="AC21" s="1"/>
      <c r="AD21" s="1"/>
      <c r="AE21" s="1"/>
      <c r="AF21" s="1"/>
      <c r="AG21" s="1"/>
      <c r="AI21" s="1"/>
      <c r="AJ21" s="4"/>
      <c r="AK21" s="5"/>
      <c r="AL21" s="1"/>
      <c r="AM21" s="1"/>
      <c r="AN21" s="4"/>
      <c r="AO21" s="1"/>
      <c r="AP21" s="1"/>
    </row>
    <row r="22" spans="15:42" ht="12"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1"/>
      <c r="AC22" s="1"/>
      <c r="AD22" s="1"/>
      <c r="AE22" s="1"/>
      <c r="AF22" s="1"/>
      <c r="AG22" s="1"/>
      <c r="AI22" s="1"/>
      <c r="AJ22" s="4"/>
      <c r="AK22" s="5"/>
      <c r="AL22" s="1"/>
      <c r="AM22" s="1"/>
      <c r="AN22" s="4"/>
      <c r="AO22" s="1"/>
      <c r="AP22" s="1"/>
    </row>
    <row r="23" spans="18:42" ht="12">
      <c r="R23" s="1"/>
      <c r="S23" s="1"/>
      <c r="T23" s="6"/>
      <c r="U23" s="6"/>
      <c r="V23" s="6"/>
      <c r="W23" s="6"/>
      <c r="X23" s="6"/>
      <c r="Y23" s="6"/>
      <c r="Z23" s="6"/>
      <c r="AA23" s="6"/>
      <c r="AB23" s="1"/>
      <c r="AC23" s="1"/>
      <c r="AD23" s="1"/>
      <c r="AE23" s="1"/>
      <c r="AF23" s="1"/>
      <c r="AG23" s="1"/>
      <c r="AI23" s="1"/>
      <c r="AJ23" s="4"/>
      <c r="AK23" s="5"/>
      <c r="AL23" s="1"/>
      <c r="AM23" s="1"/>
      <c r="AN23" s="4"/>
      <c r="AO23" s="1"/>
      <c r="AP23" s="1"/>
    </row>
    <row r="24" spans="18:42" ht="12">
      <c r="R24" s="1"/>
      <c r="S24" s="1"/>
      <c r="T24" s="6"/>
      <c r="U24" s="6"/>
      <c r="V24" s="6"/>
      <c r="W24" s="6"/>
      <c r="X24" s="6"/>
      <c r="Y24" s="6"/>
      <c r="Z24" s="6"/>
      <c r="AA24" s="6"/>
      <c r="AB24" s="1"/>
      <c r="AC24" s="1"/>
      <c r="AD24" s="1"/>
      <c r="AE24" s="1"/>
      <c r="AF24" s="1"/>
      <c r="AG24" s="1"/>
      <c r="AI24" s="1"/>
      <c r="AJ24" s="4"/>
      <c r="AK24" s="5"/>
      <c r="AL24" s="1"/>
      <c r="AM24" s="1"/>
      <c r="AN24" s="4"/>
      <c r="AO24" s="1"/>
      <c r="AP24" s="1"/>
    </row>
    <row r="25" spans="18:42" ht="12">
      <c r="R25" s="1"/>
      <c r="S25" s="1"/>
      <c r="T25" s="6"/>
      <c r="U25" s="6"/>
      <c r="V25" s="6"/>
      <c r="W25" s="6"/>
      <c r="X25" s="6"/>
      <c r="Y25" s="6"/>
      <c r="Z25" s="6"/>
      <c r="AA25" s="6"/>
      <c r="AB25" s="1"/>
      <c r="AC25" s="1"/>
      <c r="AD25" s="1"/>
      <c r="AE25" s="1"/>
      <c r="AF25" s="1"/>
      <c r="AG25" s="1"/>
      <c r="AI25" s="1"/>
      <c r="AJ25" s="4"/>
      <c r="AK25" s="5"/>
      <c r="AL25" s="1"/>
      <c r="AM25" s="1"/>
      <c r="AN25" s="4"/>
      <c r="AO25" s="1"/>
      <c r="AP25" s="1"/>
    </row>
    <row r="26" spans="18:42" ht="12">
      <c r="R26" s="1"/>
      <c r="S26" s="1"/>
      <c r="T26" s="6"/>
      <c r="U26" s="6"/>
      <c r="V26" s="6"/>
      <c r="W26" s="6"/>
      <c r="X26" s="6"/>
      <c r="Y26" s="6"/>
      <c r="Z26" s="6"/>
      <c r="AA26" s="6"/>
      <c r="AB26" s="1"/>
      <c r="AC26" s="1"/>
      <c r="AD26" s="1"/>
      <c r="AE26" s="1"/>
      <c r="AF26" s="1"/>
      <c r="AG26" s="1"/>
      <c r="AI26" s="1"/>
      <c r="AJ26" s="4"/>
      <c r="AK26" s="5"/>
      <c r="AL26" s="1"/>
      <c r="AM26" s="1"/>
      <c r="AN26" s="4"/>
      <c r="AO26" s="1"/>
      <c r="AP26" s="1"/>
    </row>
    <row r="27" spans="18:42" ht="12">
      <c r="R27" s="1"/>
      <c r="S27" s="1"/>
      <c r="T27" s="6"/>
      <c r="U27" s="6"/>
      <c r="V27" s="6"/>
      <c r="W27" s="6"/>
      <c r="X27" s="6"/>
      <c r="Y27" s="6"/>
      <c r="Z27" s="6"/>
      <c r="AA27" s="6"/>
      <c r="AB27" s="1"/>
      <c r="AC27" s="1"/>
      <c r="AD27" s="1"/>
      <c r="AE27" s="1"/>
      <c r="AF27" s="1"/>
      <c r="AG27" s="1"/>
      <c r="AI27" s="1"/>
      <c r="AJ27" s="4"/>
      <c r="AK27" s="5"/>
      <c r="AL27" s="1"/>
      <c r="AM27" s="1"/>
      <c r="AN27" s="4"/>
      <c r="AO27" s="1"/>
      <c r="AP27" s="1"/>
    </row>
    <row r="29" spans="2:42" ht="12">
      <c r="B29" s="6">
        <f>SUM(B3:B27)</f>
        <v>8907</v>
      </c>
      <c r="C29" s="6">
        <f aca="true" t="shared" si="25" ref="C29:M29">SUM(C3:C27)</f>
        <v>949</v>
      </c>
      <c r="D29" s="6">
        <f t="shared" si="25"/>
        <v>624</v>
      </c>
      <c r="E29" s="6">
        <f t="shared" si="25"/>
        <v>2406</v>
      </c>
      <c r="F29" s="6">
        <f t="shared" si="25"/>
        <v>645</v>
      </c>
      <c r="G29" s="6">
        <f t="shared" si="25"/>
        <v>862</v>
      </c>
      <c r="H29" s="6">
        <f t="shared" si="25"/>
        <v>8912</v>
      </c>
      <c r="I29" s="6">
        <f t="shared" si="25"/>
        <v>949</v>
      </c>
      <c r="J29" s="6">
        <f t="shared" si="25"/>
        <v>624</v>
      </c>
      <c r="K29" s="6">
        <f t="shared" si="25"/>
        <v>2406</v>
      </c>
      <c r="L29" s="6">
        <f t="shared" si="25"/>
        <v>1040</v>
      </c>
      <c r="M29" s="6">
        <f t="shared" si="25"/>
        <v>857</v>
      </c>
      <c r="O29" s="6">
        <f>SUM(O3:O27)</f>
        <v>13748</v>
      </c>
      <c r="P29" s="6">
        <f>SUM(P3:P27)</f>
        <v>12175</v>
      </c>
      <c r="Q29" s="6">
        <f>SUM(Q3:Q27)</f>
        <v>1573</v>
      </c>
      <c r="R29" s="1">
        <f t="shared" si="3"/>
        <v>0.8855833575792843</v>
      </c>
      <c r="S29" s="1">
        <f t="shared" si="4"/>
        <v>0.11441664242071574</v>
      </c>
      <c r="T29" s="6">
        <f aca="true" t="shared" si="26" ref="T29:AA29">SUM(T3:T27)</f>
        <v>8907</v>
      </c>
      <c r="U29" s="6">
        <f t="shared" si="26"/>
        <v>8912</v>
      </c>
      <c r="V29" s="6">
        <f t="shared" si="26"/>
        <v>949</v>
      </c>
      <c r="W29" s="6">
        <f t="shared" si="26"/>
        <v>9769</v>
      </c>
      <c r="X29" s="6">
        <f t="shared" si="26"/>
        <v>645</v>
      </c>
      <c r="Y29" s="6">
        <f t="shared" si="26"/>
        <v>1040</v>
      </c>
      <c r="Z29" s="6">
        <f t="shared" si="26"/>
        <v>624</v>
      </c>
      <c r="AA29" s="6">
        <f t="shared" si="26"/>
        <v>2406</v>
      </c>
      <c r="AI29" s="1">
        <f t="shared" si="18"/>
        <v>0.802381930184805</v>
      </c>
      <c r="AJ29" s="4">
        <f t="shared" si="24"/>
        <v>0.39669421487603307</v>
      </c>
      <c r="AK29" s="5">
        <f t="shared" si="19"/>
        <v>1.1120731084580642</v>
      </c>
      <c r="AL29" s="7">
        <f>AVERAGE(AL3:AL27)</f>
        <v>0.8042074180594456</v>
      </c>
      <c r="AM29" s="7">
        <f>AVERAGE(AM3:AM27)</f>
        <v>0.8336529824099702</v>
      </c>
      <c r="AN29" s="7">
        <f>AVERAGE(AN3:AN27)</f>
        <v>0.726657177381317</v>
      </c>
      <c r="AP29" s="7">
        <f>AVERAGE(AP3:AP27)</f>
        <v>0.02944556435052466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C28" sqref="C28"/>
    </sheetView>
  </sheetViews>
  <sheetFormatPr defaultColWidth="9.00390625" defaultRowHeight="12.75"/>
  <cols>
    <col min="1" max="16384" width="8.75390625" style="0" customWidth="1"/>
  </cols>
  <sheetData>
    <row r="1" ht="12">
      <c r="A1" t="s">
        <v>50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6"/>
      <c r="P3" s="6"/>
      <c r="Q3" s="6"/>
      <c r="R3" s="1"/>
      <c r="S3" s="1"/>
      <c r="T3" s="6"/>
      <c r="U3" s="6"/>
      <c r="V3" s="6"/>
      <c r="W3" s="6"/>
      <c r="X3" s="6"/>
      <c r="Y3" s="6"/>
      <c r="Z3" s="6"/>
      <c r="AA3" s="6"/>
      <c r="AB3" s="1"/>
      <c r="AC3" s="1"/>
      <c r="AD3" s="1"/>
      <c r="AE3" s="1"/>
      <c r="AF3" s="1"/>
      <c r="AG3" s="1"/>
      <c r="AI3" s="1"/>
      <c r="AJ3" s="4"/>
      <c r="AK3" s="5"/>
      <c r="AL3" s="1"/>
      <c r="AM3" s="1"/>
      <c r="AN3" s="4"/>
      <c r="AO3" s="1"/>
      <c r="AP3" s="1"/>
      <c r="AQ3" s="1"/>
    </row>
    <row r="4" spans="15:42" ht="12">
      <c r="O4" s="6"/>
      <c r="P4" s="6"/>
      <c r="Q4" s="6"/>
      <c r="R4" s="1"/>
      <c r="S4" s="1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  <c r="AG4" s="1"/>
      <c r="AI4" s="1"/>
      <c r="AJ4" s="4"/>
      <c r="AK4" s="5"/>
      <c r="AL4" s="1"/>
      <c r="AM4" s="1"/>
      <c r="AN4" s="4"/>
      <c r="AO4" s="1"/>
      <c r="AP4" s="1"/>
    </row>
    <row r="5" spans="15:42" ht="12">
      <c r="O5" s="6"/>
      <c r="P5" s="6"/>
      <c r="Q5" s="6"/>
      <c r="R5" s="1"/>
      <c r="S5" s="1"/>
      <c r="T5" s="6"/>
      <c r="U5" s="6"/>
      <c r="V5" s="6"/>
      <c r="W5" s="6"/>
      <c r="X5" s="6"/>
      <c r="Y5" s="6"/>
      <c r="Z5" s="6"/>
      <c r="AA5" s="6"/>
      <c r="AB5" s="1"/>
      <c r="AC5" s="1"/>
      <c r="AD5" s="1"/>
      <c r="AE5" s="1"/>
      <c r="AF5" s="1"/>
      <c r="AG5" s="1"/>
      <c r="AI5" s="1"/>
      <c r="AJ5" s="4"/>
      <c r="AK5" s="5"/>
      <c r="AL5" s="1"/>
      <c r="AM5" s="1"/>
      <c r="AN5" s="4"/>
      <c r="AO5" s="1"/>
      <c r="AP5" s="1"/>
    </row>
    <row r="6" spans="15:42" ht="12">
      <c r="O6" s="6"/>
      <c r="P6" s="6"/>
      <c r="Q6" s="6"/>
      <c r="R6" s="1"/>
      <c r="S6" s="1"/>
      <c r="T6" s="6"/>
      <c r="U6" s="6"/>
      <c r="V6" s="6"/>
      <c r="W6" s="6"/>
      <c r="X6" s="6"/>
      <c r="Y6" s="6"/>
      <c r="Z6" s="6"/>
      <c r="AA6" s="6"/>
      <c r="AB6" s="1"/>
      <c r="AC6" s="1"/>
      <c r="AD6" s="1"/>
      <c r="AE6" s="1"/>
      <c r="AF6" s="1"/>
      <c r="AG6" s="1"/>
      <c r="AI6" s="1"/>
      <c r="AJ6" s="4"/>
      <c r="AK6" s="5"/>
      <c r="AL6" s="1"/>
      <c r="AM6" s="1"/>
      <c r="AN6" s="4"/>
      <c r="AO6" s="1"/>
      <c r="AP6" s="1"/>
    </row>
    <row r="7" spans="1:42" ht="12">
      <c r="A7" t="s">
        <v>41</v>
      </c>
      <c r="B7">
        <v>786</v>
      </c>
      <c r="C7">
        <v>108</v>
      </c>
      <c r="D7">
        <v>42</v>
      </c>
      <c r="E7">
        <v>82</v>
      </c>
      <c r="F7">
        <v>14</v>
      </c>
      <c r="G7">
        <v>653</v>
      </c>
      <c r="H7">
        <v>1233</v>
      </c>
      <c r="I7">
        <v>108</v>
      </c>
      <c r="J7">
        <v>42</v>
      </c>
      <c r="K7">
        <v>82</v>
      </c>
      <c r="L7">
        <v>21</v>
      </c>
      <c r="M7">
        <v>206</v>
      </c>
      <c r="O7" s="6">
        <f aca="true" t="shared" si="0" ref="O7:O14">B7+G7+C7+D7+E7</f>
        <v>1671</v>
      </c>
      <c r="P7" s="6">
        <f aca="true" t="shared" si="1" ref="P7:P14">B7+G7+E7</f>
        <v>1521</v>
      </c>
      <c r="Q7" s="6">
        <f aca="true" t="shared" si="2" ref="Q7:Q14">C7+D7</f>
        <v>150</v>
      </c>
      <c r="R7" s="1">
        <f aca="true" t="shared" si="3" ref="R7:R14">P7/O7</f>
        <v>0.9102333931777379</v>
      </c>
      <c r="S7" s="1">
        <f aca="true" t="shared" si="4" ref="S7:S14">Q7/O7</f>
        <v>0.08976660682226212</v>
      </c>
      <c r="T7" s="6">
        <f aca="true" t="shared" si="5" ref="T7:T14">B7</f>
        <v>786</v>
      </c>
      <c r="U7" s="6">
        <f aca="true" t="shared" si="6" ref="U7:U14">H7</f>
        <v>1233</v>
      </c>
      <c r="V7" s="6">
        <f aca="true" t="shared" si="7" ref="V7:V14">C7</f>
        <v>108</v>
      </c>
      <c r="W7" s="6">
        <f aca="true" t="shared" si="8" ref="W7:W14">B7+G7</f>
        <v>1439</v>
      </c>
      <c r="X7" s="6">
        <f aca="true" t="shared" si="9" ref="X7:X14">F7</f>
        <v>14</v>
      </c>
      <c r="Y7" s="6">
        <f aca="true" t="shared" si="10" ref="Y7:Y14">L7</f>
        <v>21</v>
      </c>
      <c r="Z7" s="6">
        <f aca="true" t="shared" si="11" ref="Z7:AA14">D7</f>
        <v>42</v>
      </c>
      <c r="AA7" s="6">
        <f t="shared" si="11"/>
        <v>82</v>
      </c>
      <c r="AB7" s="1">
        <f aca="true" t="shared" si="12" ref="AB7:AB14">(T7+V7)/(W7+V7+Z7)</f>
        <v>0.5626179987413468</v>
      </c>
      <c r="AC7" s="1">
        <f aca="true" t="shared" si="13" ref="AC7:AC14">(T7+V7)/(W7+V7+AA7)</f>
        <v>0.5488029465930019</v>
      </c>
      <c r="AD7" s="1">
        <f aca="true" t="shared" si="14" ref="AD7:AD14">2*AB7*AC7/(AB7+AC7)</f>
        <v>0.5556246115599751</v>
      </c>
      <c r="AE7" s="1">
        <f aca="true" t="shared" si="15" ref="AE7:AE14">(U7+V7)/(W7+V7+Z7)</f>
        <v>0.8439269981120201</v>
      </c>
      <c r="AF7" s="1">
        <f aca="true" t="shared" si="16" ref="AF7:AF14">(U7+V7)/(W7+V7+AA7)</f>
        <v>0.8232044198895028</v>
      </c>
      <c r="AG7" s="1">
        <f aca="true" t="shared" si="17" ref="AG7:AG14">2*AE7*AF7/(AE7+AF7)</f>
        <v>0.8334369173399627</v>
      </c>
      <c r="AI7" s="1">
        <f aca="true" t="shared" si="18" ref="AI7:AI14">W7/P7</f>
        <v>0.9460880999342538</v>
      </c>
      <c r="AJ7" s="4">
        <f>MAX(0.001,Z7)/MAX(0.001,Q7)</f>
        <v>0.28</v>
      </c>
      <c r="AK7" s="5">
        <f aca="true" t="shared" si="19" ref="AK7:AK14">NORMSINV(AI7)-NORMSINV(AJ7)</f>
        <v>2.1908934636124275</v>
      </c>
      <c r="AL7" s="1">
        <f aca="true" t="shared" si="20" ref="AL7:AL14">(T7+X7)/P7</f>
        <v>0.5259697567389875</v>
      </c>
      <c r="AM7" s="1">
        <f aca="true" t="shared" si="21" ref="AM7:AM14">(U7+Y7)/P7</f>
        <v>0.8244575936883629</v>
      </c>
      <c r="AN7" s="4">
        <f aca="true" t="shared" si="22" ref="AN7:AN14">(T7+V7)/O7</f>
        <v>0.5350089766606823</v>
      </c>
      <c r="AO7" s="1"/>
      <c r="AP7" s="1">
        <f aca="true" t="shared" si="23" ref="AP7:AP14">AM7-AL7</f>
        <v>0.2984878369493754</v>
      </c>
    </row>
    <row r="8" spans="1:42" ht="12">
      <c r="A8" t="s">
        <v>42</v>
      </c>
      <c r="B8">
        <v>1112</v>
      </c>
      <c r="C8">
        <v>41</v>
      </c>
      <c r="D8">
        <v>111</v>
      </c>
      <c r="E8">
        <v>66</v>
      </c>
      <c r="F8">
        <v>25</v>
      </c>
      <c r="G8">
        <v>215</v>
      </c>
      <c r="H8">
        <v>1192</v>
      </c>
      <c r="I8">
        <v>41</v>
      </c>
      <c r="J8">
        <v>111</v>
      </c>
      <c r="K8">
        <v>66</v>
      </c>
      <c r="L8">
        <v>35</v>
      </c>
      <c r="M8">
        <v>135</v>
      </c>
      <c r="O8" s="6">
        <f t="shared" si="0"/>
        <v>1545</v>
      </c>
      <c r="P8" s="6">
        <f t="shared" si="1"/>
        <v>1393</v>
      </c>
      <c r="Q8" s="6">
        <f t="shared" si="2"/>
        <v>152</v>
      </c>
      <c r="R8" s="1">
        <f t="shared" si="3"/>
        <v>0.9016181229773462</v>
      </c>
      <c r="S8" s="1">
        <f t="shared" si="4"/>
        <v>0.09838187702265372</v>
      </c>
      <c r="T8" s="6">
        <f t="shared" si="5"/>
        <v>1112</v>
      </c>
      <c r="U8" s="6">
        <f t="shared" si="6"/>
        <v>1192</v>
      </c>
      <c r="V8" s="6">
        <f t="shared" si="7"/>
        <v>41</v>
      </c>
      <c r="W8" s="6">
        <f t="shared" si="8"/>
        <v>1327</v>
      </c>
      <c r="X8" s="6">
        <f t="shared" si="9"/>
        <v>25</v>
      </c>
      <c r="Y8" s="6">
        <f t="shared" si="10"/>
        <v>35</v>
      </c>
      <c r="Z8" s="6">
        <f t="shared" si="11"/>
        <v>111</v>
      </c>
      <c r="AA8" s="6">
        <f t="shared" si="11"/>
        <v>66</v>
      </c>
      <c r="AB8" s="1">
        <f t="shared" si="12"/>
        <v>0.7795807978363759</v>
      </c>
      <c r="AC8" s="1">
        <f t="shared" si="13"/>
        <v>0.8040446304044631</v>
      </c>
      <c r="AD8" s="1">
        <f t="shared" si="14"/>
        <v>0.7916237555784414</v>
      </c>
      <c r="AE8" s="1">
        <f t="shared" si="15"/>
        <v>0.8336713995943205</v>
      </c>
      <c r="AF8" s="1">
        <f t="shared" si="16"/>
        <v>0.8598326359832636</v>
      </c>
      <c r="AG8" s="1">
        <f t="shared" si="17"/>
        <v>0.8465499485066941</v>
      </c>
      <c r="AI8" s="1">
        <f t="shared" si="18"/>
        <v>0.9526202440775305</v>
      </c>
      <c r="AJ8" s="4">
        <f aca="true" t="shared" si="24" ref="AJ8:AJ14">MAX(0.001,Z8)/MAX(0.001,Q8)</f>
        <v>0.7302631578947368</v>
      </c>
      <c r="AK8" s="5">
        <f t="shared" si="19"/>
        <v>1.057199409439213</v>
      </c>
      <c r="AL8" s="1">
        <f t="shared" si="20"/>
        <v>0.8162239770279971</v>
      </c>
      <c r="AM8" s="1">
        <f t="shared" si="21"/>
        <v>0.8808327351040919</v>
      </c>
      <c r="AN8" s="4">
        <f t="shared" si="22"/>
        <v>0.7462783171521036</v>
      </c>
      <c r="AO8" s="1"/>
      <c r="AP8" s="1">
        <f t="shared" si="23"/>
        <v>0.06460875807609479</v>
      </c>
    </row>
    <row r="9" spans="1:42" ht="12">
      <c r="A9" t="s">
        <v>43</v>
      </c>
      <c r="B9">
        <v>611</v>
      </c>
      <c r="C9">
        <v>208</v>
      </c>
      <c r="D9">
        <v>326</v>
      </c>
      <c r="E9">
        <v>113</v>
      </c>
      <c r="F9">
        <v>16</v>
      </c>
      <c r="G9">
        <v>225</v>
      </c>
      <c r="H9">
        <v>695</v>
      </c>
      <c r="I9">
        <v>208</v>
      </c>
      <c r="J9">
        <v>326</v>
      </c>
      <c r="K9">
        <v>113</v>
      </c>
      <c r="L9">
        <v>17</v>
      </c>
      <c r="M9">
        <v>141</v>
      </c>
      <c r="O9" s="6">
        <f t="shared" si="0"/>
        <v>1483</v>
      </c>
      <c r="P9" s="6">
        <f t="shared" si="1"/>
        <v>949</v>
      </c>
      <c r="Q9" s="6">
        <f t="shared" si="2"/>
        <v>534</v>
      </c>
      <c r="R9" s="1">
        <f t="shared" si="3"/>
        <v>0.6399190829399866</v>
      </c>
      <c r="S9" s="1">
        <f t="shared" si="4"/>
        <v>0.3600809170600135</v>
      </c>
      <c r="T9" s="6">
        <f t="shared" si="5"/>
        <v>611</v>
      </c>
      <c r="U9" s="6">
        <f t="shared" si="6"/>
        <v>695</v>
      </c>
      <c r="V9" s="6">
        <f t="shared" si="7"/>
        <v>208</v>
      </c>
      <c r="W9" s="6">
        <f t="shared" si="8"/>
        <v>836</v>
      </c>
      <c r="X9" s="6">
        <f t="shared" si="9"/>
        <v>16</v>
      </c>
      <c r="Y9" s="6">
        <f t="shared" si="10"/>
        <v>17</v>
      </c>
      <c r="Z9" s="6">
        <f t="shared" si="11"/>
        <v>326</v>
      </c>
      <c r="AA9" s="6">
        <f t="shared" si="11"/>
        <v>113</v>
      </c>
      <c r="AB9" s="1">
        <f t="shared" si="12"/>
        <v>0.5978102189781022</v>
      </c>
      <c r="AC9" s="1">
        <f t="shared" si="13"/>
        <v>0.7078651685393258</v>
      </c>
      <c r="AD9" s="1">
        <f t="shared" si="14"/>
        <v>0.6481994459833795</v>
      </c>
      <c r="AE9" s="1">
        <f t="shared" si="15"/>
        <v>0.6591240875912409</v>
      </c>
      <c r="AF9" s="1">
        <f t="shared" si="16"/>
        <v>0.780466724286949</v>
      </c>
      <c r="AG9" s="1">
        <f t="shared" si="17"/>
        <v>0.7146814404432132</v>
      </c>
      <c r="AI9" s="1">
        <f t="shared" si="18"/>
        <v>0.880927291886196</v>
      </c>
      <c r="AJ9" s="4">
        <f t="shared" si="24"/>
        <v>0.6104868913857678</v>
      </c>
      <c r="AK9" s="5">
        <f t="shared" si="19"/>
        <v>0.8990467343516886</v>
      </c>
      <c r="AL9" s="1">
        <f t="shared" si="20"/>
        <v>0.660695468914647</v>
      </c>
      <c r="AM9" s="1">
        <f t="shared" si="21"/>
        <v>0.7502634351949421</v>
      </c>
      <c r="AN9" s="4">
        <f t="shared" si="22"/>
        <v>0.5522589345920431</v>
      </c>
      <c r="AO9" s="1"/>
      <c r="AP9" s="1">
        <f t="shared" si="23"/>
        <v>0.08956796628029506</v>
      </c>
    </row>
    <row r="10" spans="1:42" ht="12">
      <c r="A10" t="s">
        <v>44</v>
      </c>
      <c r="B10">
        <v>610</v>
      </c>
      <c r="C10">
        <v>109</v>
      </c>
      <c r="D10">
        <v>120</v>
      </c>
      <c r="E10">
        <v>39</v>
      </c>
      <c r="F10">
        <v>16</v>
      </c>
      <c r="G10">
        <v>127</v>
      </c>
      <c r="H10">
        <v>611</v>
      </c>
      <c r="I10">
        <v>109</v>
      </c>
      <c r="J10">
        <v>120</v>
      </c>
      <c r="K10">
        <v>39</v>
      </c>
      <c r="L10">
        <v>16</v>
      </c>
      <c r="M10">
        <v>126</v>
      </c>
      <c r="O10" s="6">
        <f t="shared" si="0"/>
        <v>1005</v>
      </c>
      <c r="P10" s="6">
        <f t="shared" si="1"/>
        <v>776</v>
      </c>
      <c r="Q10" s="6">
        <f t="shared" si="2"/>
        <v>229</v>
      </c>
      <c r="R10" s="1">
        <f t="shared" si="3"/>
        <v>0.7721393034825871</v>
      </c>
      <c r="S10" s="1">
        <f t="shared" si="4"/>
        <v>0.22786069651741295</v>
      </c>
      <c r="T10" s="6">
        <f t="shared" si="5"/>
        <v>610</v>
      </c>
      <c r="U10" s="6">
        <f t="shared" si="6"/>
        <v>611</v>
      </c>
      <c r="V10" s="6">
        <f t="shared" si="7"/>
        <v>109</v>
      </c>
      <c r="W10" s="6">
        <f t="shared" si="8"/>
        <v>737</v>
      </c>
      <c r="X10" s="6">
        <f t="shared" si="9"/>
        <v>16</v>
      </c>
      <c r="Y10" s="6">
        <f t="shared" si="10"/>
        <v>16</v>
      </c>
      <c r="Z10" s="6">
        <f t="shared" si="11"/>
        <v>120</v>
      </c>
      <c r="AA10" s="6">
        <f t="shared" si="11"/>
        <v>39</v>
      </c>
      <c r="AB10" s="1">
        <f t="shared" si="12"/>
        <v>0.7443064182194618</v>
      </c>
      <c r="AC10" s="1">
        <f t="shared" si="13"/>
        <v>0.8124293785310734</v>
      </c>
      <c r="AD10" s="1">
        <f t="shared" si="14"/>
        <v>0.7768773635872501</v>
      </c>
      <c r="AE10" s="1">
        <f t="shared" si="15"/>
        <v>0.7453416149068323</v>
      </c>
      <c r="AF10" s="1">
        <f t="shared" si="16"/>
        <v>0.8135593220338984</v>
      </c>
      <c r="AG10" s="1">
        <f t="shared" si="17"/>
        <v>0.7779578606158833</v>
      </c>
      <c r="AI10" s="1">
        <f t="shared" si="18"/>
        <v>0.9497422680412371</v>
      </c>
      <c r="AJ10" s="4">
        <f t="shared" si="24"/>
        <v>0.5240174672489083</v>
      </c>
      <c r="AK10" s="5">
        <f t="shared" si="19"/>
        <v>1.5821205099984366</v>
      </c>
      <c r="AL10" s="1">
        <f t="shared" si="20"/>
        <v>0.8067010309278351</v>
      </c>
      <c r="AM10" s="1">
        <f t="shared" si="21"/>
        <v>0.8079896907216495</v>
      </c>
      <c r="AN10" s="4">
        <f t="shared" si="22"/>
        <v>0.7154228855721393</v>
      </c>
      <c r="AO10" s="1"/>
      <c r="AP10" s="1">
        <f t="shared" si="23"/>
        <v>0.0012886597938144284</v>
      </c>
    </row>
    <row r="11" spans="1:42" ht="12">
      <c r="A11" t="s">
        <v>45</v>
      </c>
      <c r="B11">
        <v>757</v>
      </c>
      <c r="C11">
        <v>49</v>
      </c>
      <c r="D11">
        <v>59</v>
      </c>
      <c r="E11">
        <v>271</v>
      </c>
      <c r="F11">
        <v>130</v>
      </c>
      <c r="G11">
        <v>787</v>
      </c>
      <c r="H11">
        <v>987</v>
      </c>
      <c r="I11">
        <v>49</v>
      </c>
      <c r="J11">
        <v>59</v>
      </c>
      <c r="K11">
        <v>271</v>
      </c>
      <c r="L11">
        <v>139</v>
      </c>
      <c r="M11">
        <v>557</v>
      </c>
      <c r="O11" s="6">
        <f>B11+G11+C11+D11+E11+FIXES!E11</f>
        <v>1923</v>
      </c>
      <c r="P11" s="6">
        <f>B11+G11+E11+FIXES!E11</f>
        <v>1815</v>
      </c>
      <c r="Q11" s="6">
        <f t="shared" si="2"/>
        <v>108</v>
      </c>
      <c r="R11" s="1">
        <f t="shared" si="3"/>
        <v>0.9438377535101404</v>
      </c>
      <c r="S11" s="1">
        <f t="shared" si="4"/>
        <v>0.056162246489859596</v>
      </c>
      <c r="T11" s="6">
        <f t="shared" si="5"/>
        <v>757</v>
      </c>
      <c r="U11" s="6">
        <f t="shared" si="6"/>
        <v>987</v>
      </c>
      <c r="V11" s="6">
        <f t="shared" si="7"/>
        <v>49</v>
      </c>
      <c r="W11" s="6">
        <f t="shared" si="8"/>
        <v>1544</v>
      </c>
      <c r="X11" s="6">
        <f t="shared" si="9"/>
        <v>130</v>
      </c>
      <c r="Y11" s="6">
        <f t="shared" si="10"/>
        <v>139</v>
      </c>
      <c r="Z11" s="6">
        <f t="shared" si="11"/>
        <v>59</v>
      </c>
      <c r="AA11" s="6">
        <f>E11+FIXES!E11</f>
        <v>271</v>
      </c>
      <c r="AB11" s="1">
        <f t="shared" si="12"/>
        <v>0.48789346246973364</v>
      </c>
      <c r="AC11" s="1">
        <f t="shared" si="13"/>
        <v>0.43240343347639487</v>
      </c>
      <c r="AD11" s="1">
        <f t="shared" si="14"/>
        <v>0.45847554038680316</v>
      </c>
      <c r="AE11" s="1">
        <f t="shared" si="15"/>
        <v>0.6271186440677966</v>
      </c>
      <c r="AF11" s="1">
        <f t="shared" si="16"/>
        <v>0.555793991416309</v>
      </c>
      <c r="AG11" s="1">
        <f t="shared" si="17"/>
        <v>0.5893060295790671</v>
      </c>
      <c r="AI11" s="1">
        <f t="shared" si="18"/>
        <v>0.8506887052341597</v>
      </c>
      <c r="AJ11" s="4">
        <f t="shared" si="24"/>
        <v>0.5462962962962963</v>
      </c>
      <c r="AK11" s="5">
        <f t="shared" si="19"/>
        <v>0.9230824181341616</v>
      </c>
      <c r="AL11" s="1">
        <f t="shared" si="20"/>
        <v>0.4887052341597796</v>
      </c>
      <c r="AM11" s="1">
        <f t="shared" si="21"/>
        <v>0.6203856749311295</v>
      </c>
      <c r="AN11" s="4">
        <f t="shared" si="22"/>
        <v>0.41913676547061884</v>
      </c>
      <c r="AO11" s="1"/>
      <c r="AP11" s="1">
        <f t="shared" si="23"/>
        <v>0.13168044077134988</v>
      </c>
    </row>
    <row r="12" spans="1:42" ht="12">
      <c r="A12" t="s">
        <v>46</v>
      </c>
      <c r="B12">
        <v>55</v>
      </c>
      <c r="C12">
        <v>5</v>
      </c>
      <c r="D12">
        <v>0</v>
      </c>
      <c r="E12">
        <v>79</v>
      </c>
      <c r="F12">
        <v>0</v>
      </c>
      <c r="G12">
        <v>1522</v>
      </c>
      <c r="H12">
        <v>504</v>
      </c>
      <c r="I12">
        <v>5</v>
      </c>
      <c r="J12">
        <v>0</v>
      </c>
      <c r="K12">
        <v>79</v>
      </c>
      <c r="L12">
        <v>36</v>
      </c>
      <c r="M12">
        <v>1073</v>
      </c>
      <c r="O12" s="6">
        <f t="shared" si="0"/>
        <v>1661</v>
      </c>
      <c r="P12" s="6">
        <f t="shared" si="1"/>
        <v>1656</v>
      </c>
      <c r="Q12" s="6">
        <f t="shared" si="2"/>
        <v>5</v>
      </c>
      <c r="R12" s="1">
        <f t="shared" si="3"/>
        <v>0.9969897652016857</v>
      </c>
      <c r="S12" s="1">
        <f t="shared" si="4"/>
        <v>0.0030102347983142685</v>
      </c>
      <c r="T12" s="6">
        <f t="shared" si="5"/>
        <v>55</v>
      </c>
      <c r="U12" s="6">
        <f t="shared" si="6"/>
        <v>504</v>
      </c>
      <c r="V12" s="6">
        <f t="shared" si="7"/>
        <v>5</v>
      </c>
      <c r="W12" s="6">
        <f t="shared" si="8"/>
        <v>1577</v>
      </c>
      <c r="X12" s="6">
        <f t="shared" si="9"/>
        <v>0</v>
      </c>
      <c r="Y12" s="6">
        <f t="shared" si="10"/>
        <v>36</v>
      </c>
      <c r="Z12" s="6">
        <f t="shared" si="11"/>
        <v>0</v>
      </c>
      <c r="AA12" s="6">
        <f t="shared" si="11"/>
        <v>79</v>
      </c>
      <c r="AB12" s="1">
        <f t="shared" si="12"/>
        <v>0.03792667509481669</v>
      </c>
      <c r="AC12" s="1">
        <f t="shared" si="13"/>
        <v>0.036122817579771226</v>
      </c>
      <c r="AD12" s="1">
        <f t="shared" si="14"/>
        <v>0.03700277520814062</v>
      </c>
      <c r="AE12" s="1">
        <f t="shared" si="15"/>
        <v>0.3217446270543616</v>
      </c>
      <c r="AF12" s="1">
        <f t="shared" si="16"/>
        <v>0.30644190246839254</v>
      </c>
      <c r="AG12" s="1">
        <f t="shared" si="17"/>
        <v>0.3139068763490595</v>
      </c>
      <c r="AI12" s="1">
        <f t="shared" si="18"/>
        <v>0.9522946859903382</v>
      </c>
      <c r="AJ12" s="4">
        <f t="shared" si="24"/>
        <v>0.0002</v>
      </c>
      <c r="AK12" s="5">
        <f t="shared" si="19"/>
        <v>5.207605927856017</v>
      </c>
      <c r="AL12" s="1">
        <f t="shared" si="20"/>
        <v>0.03321256038647343</v>
      </c>
      <c r="AM12" s="1">
        <f t="shared" si="21"/>
        <v>0.32608695652173914</v>
      </c>
      <c r="AN12" s="4">
        <f t="shared" si="22"/>
        <v>0.036122817579771226</v>
      </c>
      <c r="AO12" s="1"/>
      <c r="AP12" s="1">
        <f t="shared" si="23"/>
        <v>0.2928743961352657</v>
      </c>
    </row>
    <row r="13" spans="1:42" ht="12">
      <c r="A13" t="s">
        <v>47</v>
      </c>
      <c r="B13">
        <v>43</v>
      </c>
      <c r="C13">
        <v>48</v>
      </c>
      <c r="D13">
        <v>6</v>
      </c>
      <c r="E13">
        <v>260</v>
      </c>
      <c r="F13">
        <v>5</v>
      </c>
      <c r="G13">
        <v>2182</v>
      </c>
      <c r="H13">
        <v>497</v>
      </c>
      <c r="I13">
        <v>48</v>
      </c>
      <c r="J13">
        <v>6</v>
      </c>
      <c r="K13">
        <v>260</v>
      </c>
      <c r="L13">
        <v>27</v>
      </c>
      <c r="M13">
        <v>1728</v>
      </c>
      <c r="O13" s="6">
        <f t="shared" si="0"/>
        <v>2539</v>
      </c>
      <c r="P13" s="6">
        <f t="shared" si="1"/>
        <v>2485</v>
      </c>
      <c r="Q13" s="6">
        <f t="shared" si="2"/>
        <v>54</v>
      </c>
      <c r="R13" s="1">
        <f t="shared" si="3"/>
        <v>0.9787317841669949</v>
      </c>
      <c r="S13" s="1">
        <f t="shared" si="4"/>
        <v>0.02126821583300512</v>
      </c>
      <c r="T13" s="6">
        <f t="shared" si="5"/>
        <v>43</v>
      </c>
      <c r="U13" s="6">
        <f t="shared" si="6"/>
        <v>497</v>
      </c>
      <c r="V13" s="6">
        <f t="shared" si="7"/>
        <v>48</v>
      </c>
      <c r="W13" s="6">
        <f t="shared" si="8"/>
        <v>2225</v>
      </c>
      <c r="X13" s="6">
        <f t="shared" si="9"/>
        <v>5</v>
      </c>
      <c r="Y13" s="6">
        <f t="shared" si="10"/>
        <v>27</v>
      </c>
      <c r="Z13" s="6">
        <f t="shared" si="11"/>
        <v>6</v>
      </c>
      <c r="AA13" s="6">
        <f t="shared" si="11"/>
        <v>260</v>
      </c>
      <c r="AB13" s="1">
        <f t="shared" si="12"/>
        <v>0.03992979376919702</v>
      </c>
      <c r="AC13" s="1">
        <f t="shared" si="13"/>
        <v>0.0359257797078563</v>
      </c>
      <c r="AD13" s="1">
        <f t="shared" si="14"/>
        <v>0.037822111388196175</v>
      </c>
      <c r="AE13" s="1">
        <f t="shared" si="15"/>
        <v>0.23913997367266346</v>
      </c>
      <c r="AF13" s="1">
        <f t="shared" si="16"/>
        <v>0.21515988945913936</v>
      </c>
      <c r="AG13" s="1">
        <f t="shared" si="17"/>
        <v>0.22651704073150455</v>
      </c>
      <c r="AI13" s="1">
        <f t="shared" si="18"/>
        <v>0.8953722334004024</v>
      </c>
      <c r="AJ13" s="4">
        <f t="shared" si="24"/>
        <v>0.1111111111111111</v>
      </c>
      <c r="AK13" s="5">
        <f t="shared" si="19"/>
        <v>2.4762555061720857</v>
      </c>
      <c r="AL13" s="1">
        <f t="shared" si="20"/>
        <v>0.0193158953722334</v>
      </c>
      <c r="AM13" s="1">
        <f t="shared" si="21"/>
        <v>0.2108651911468813</v>
      </c>
      <c r="AN13" s="4">
        <f t="shared" si="22"/>
        <v>0.03584088223710122</v>
      </c>
      <c r="AO13" s="1"/>
      <c r="AP13" s="1">
        <f t="shared" si="23"/>
        <v>0.19154929577464788</v>
      </c>
    </row>
    <row r="14" spans="1:42" ht="12">
      <c r="A14" t="s">
        <v>48</v>
      </c>
      <c r="B14">
        <v>846</v>
      </c>
      <c r="C14">
        <v>164</v>
      </c>
      <c r="D14">
        <v>177</v>
      </c>
      <c r="E14">
        <v>154</v>
      </c>
      <c r="F14">
        <v>49</v>
      </c>
      <c r="G14">
        <v>580</v>
      </c>
      <c r="H14">
        <v>869</v>
      </c>
      <c r="I14">
        <v>164</v>
      </c>
      <c r="J14">
        <v>177</v>
      </c>
      <c r="K14">
        <v>154</v>
      </c>
      <c r="L14">
        <v>51</v>
      </c>
      <c r="M14">
        <v>557</v>
      </c>
      <c r="O14" s="6">
        <f t="shared" si="0"/>
        <v>1921</v>
      </c>
      <c r="P14" s="6">
        <f t="shared" si="1"/>
        <v>1580</v>
      </c>
      <c r="Q14" s="6">
        <f t="shared" si="2"/>
        <v>341</v>
      </c>
      <c r="R14" s="1">
        <f t="shared" si="3"/>
        <v>0.8224882873503384</v>
      </c>
      <c r="S14" s="1">
        <f t="shared" si="4"/>
        <v>0.17751171264966165</v>
      </c>
      <c r="T14" s="6">
        <f t="shared" si="5"/>
        <v>846</v>
      </c>
      <c r="U14" s="6">
        <f t="shared" si="6"/>
        <v>869</v>
      </c>
      <c r="V14" s="6">
        <f t="shared" si="7"/>
        <v>164</v>
      </c>
      <c r="W14" s="6">
        <f t="shared" si="8"/>
        <v>1426</v>
      </c>
      <c r="X14" s="6">
        <f t="shared" si="9"/>
        <v>49</v>
      </c>
      <c r="Y14" s="6">
        <f t="shared" si="10"/>
        <v>51</v>
      </c>
      <c r="Z14" s="6">
        <f t="shared" si="11"/>
        <v>177</v>
      </c>
      <c r="AA14" s="6">
        <f t="shared" si="11"/>
        <v>154</v>
      </c>
      <c r="AB14" s="1">
        <f t="shared" si="12"/>
        <v>0.5715902659875495</v>
      </c>
      <c r="AC14" s="1">
        <f t="shared" si="13"/>
        <v>0.5791284403669725</v>
      </c>
      <c r="AD14" s="1">
        <f t="shared" si="14"/>
        <v>0.5753346624893194</v>
      </c>
      <c r="AE14" s="1">
        <f t="shared" si="15"/>
        <v>0.5846066779852858</v>
      </c>
      <c r="AF14" s="1">
        <f t="shared" si="16"/>
        <v>0.5923165137614679</v>
      </c>
      <c r="AG14" s="1">
        <f t="shared" si="17"/>
        <v>0.5884363429222444</v>
      </c>
      <c r="AI14" s="1">
        <f t="shared" si="18"/>
        <v>0.9025316455696203</v>
      </c>
      <c r="AJ14" s="4">
        <f t="shared" si="24"/>
        <v>0.5190615835777126</v>
      </c>
      <c r="AK14" s="5">
        <f t="shared" si="19"/>
        <v>1.2483140597026994</v>
      </c>
      <c r="AL14" s="1">
        <f t="shared" si="20"/>
        <v>0.5664556962025317</v>
      </c>
      <c r="AM14" s="1">
        <f t="shared" si="21"/>
        <v>0.5822784810126582</v>
      </c>
      <c r="AN14" s="4">
        <f t="shared" si="22"/>
        <v>0.5257678292555961</v>
      </c>
      <c r="AO14" s="1"/>
      <c r="AP14" s="1">
        <f t="shared" si="23"/>
        <v>0.015822784810126556</v>
      </c>
    </row>
    <row r="15" spans="15:42" ht="12">
      <c r="O15" s="6"/>
      <c r="P15" s="6"/>
      <c r="Q15" s="6"/>
      <c r="R15" s="1"/>
      <c r="S15" s="1"/>
      <c r="T15" s="6"/>
      <c r="U15" s="6"/>
      <c r="V15" s="6"/>
      <c r="W15" s="6"/>
      <c r="X15" s="6"/>
      <c r="Y15" s="6"/>
      <c r="Z15" s="6"/>
      <c r="AA15" s="6"/>
      <c r="AB15" s="1"/>
      <c r="AC15" s="1"/>
      <c r="AD15" s="1"/>
      <c r="AE15" s="1"/>
      <c r="AF15" s="1"/>
      <c r="AG15" s="1"/>
      <c r="AI15" s="1"/>
      <c r="AJ15" s="4"/>
      <c r="AK15" s="5"/>
      <c r="AL15" s="1"/>
      <c r="AM15" s="1"/>
      <c r="AN15" s="4"/>
      <c r="AO15" s="1"/>
      <c r="AP15" s="1"/>
    </row>
    <row r="16" spans="15:42" ht="12">
      <c r="O16" s="6"/>
      <c r="P16" s="6"/>
      <c r="Q16" s="6"/>
      <c r="R16" s="1"/>
      <c r="S16" s="1"/>
      <c r="T16" s="6"/>
      <c r="U16" s="6"/>
      <c r="V16" s="6"/>
      <c r="W16" s="6"/>
      <c r="X16" s="6"/>
      <c r="Y16" s="6"/>
      <c r="Z16" s="6"/>
      <c r="AA16" s="6"/>
      <c r="AB16" s="1"/>
      <c r="AC16" s="1"/>
      <c r="AD16" s="1"/>
      <c r="AE16" s="1"/>
      <c r="AF16" s="1"/>
      <c r="AG16" s="1"/>
      <c r="AI16" s="1"/>
      <c r="AJ16" s="4"/>
      <c r="AK16" s="5"/>
      <c r="AL16" s="1"/>
      <c r="AM16" s="1"/>
      <c r="AN16" s="4"/>
      <c r="AO16" s="1"/>
      <c r="AP16" s="1"/>
    </row>
    <row r="17" spans="15:42" ht="12">
      <c r="O17" s="6"/>
      <c r="P17" s="6"/>
      <c r="Q17" s="6"/>
      <c r="R17" s="1"/>
      <c r="S17" s="1"/>
      <c r="T17" s="6"/>
      <c r="U17" s="6"/>
      <c r="V17" s="6"/>
      <c r="W17" s="6"/>
      <c r="X17" s="6"/>
      <c r="Y17" s="6"/>
      <c r="Z17" s="6"/>
      <c r="AA17" s="6"/>
      <c r="AB17" s="1"/>
      <c r="AC17" s="1"/>
      <c r="AD17" s="1"/>
      <c r="AE17" s="1"/>
      <c r="AF17" s="1"/>
      <c r="AG17" s="1"/>
      <c r="AI17" s="1"/>
      <c r="AJ17" s="4"/>
      <c r="AK17" s="5"/>
      <c r="AL17" s="1"/>
      <c r="AM17" s="1"/>
      <c r="AN17" s="4"/>
      <c r="AO17" s="1"/>
      <c r="AP17" s="1"/>
    </row>
    <row r="18" spans="15:42" ht="12">
      <c r="O18" s="6"/>
      <c r="P18" s="6"/>
      <c r="Q18" s="6"/>
      <c r="R18" s="1"/>
      <c r="S18" s="1"/>
      <c r="T18" s="6"/>
      <c r="U18" s="6"/>
      <c r="V18" s="6"/>
      <c r="W18" s="6"/>
      <c r="X18" s="6"/>
      <c r="Y18" s="6"/>
      <c r="Z18" s="6"/>
      <c r="AA18" s="6"/>
      <c r="AB18" s="1"/>
      <c r="AC18" s="1"/>
      <c r="AD18" s="1"/>
      <c r="AE18" s="1"/>
      <c r="AF18" s="1"/>
      <c r="AG18" s="1"/>
      <c r="AI18" s="1"/>
      <c r="AJ18" s="4"/>
      <c r="AK18" s="5"/>
      <c r="AL18" s="1"/>
      <c r="AM18" s="1"/>
      <c r="AN18" s="4"/>
      <c r="AO18" s="1"/>
      <c r="AP18" s="1"/>
    </row>
    <row r="19" spans="15:42" ht="12">
      <c r="O19" s="6"/>
      <c r="P19" s="6"/>
      <c r="Q19" s="6"/>
      <c r="R19" s="1"/>
      <c r="S19" s="1"/>
      <c r="T19" s="6"/>
      <c r="U19" s="6"/>
      <c r="V19" s="6"/>
      <c r="W19" s="6"/>
      <c r="X19" s="6"/>
      <c r="Y19" s="6"/>
      <c r="Z19" s="6"/>
      <c r="AA19" s="6"/>
      <c r="AB19" s="1"/>
      <c r="AC19" s="1"/>
      <c r="AD19" s="1"/>
      <c r="AE19" s="1"/>
      <c r="AF19" s="1"/>
      <c r="AG19" s="1"/>
      <c r="AI19" s="1"/>
      <c r="AJ19" s="4"/>
      <c r="AK19" s="5"/>
      <c r="AL19" s="1"/>
      <c r="AM19" s="1"/>
      <c r="AN19" s="4"/>
      <c r="AO19" s="1"/>
      <c r="AP19" s="1"/>
    </row>
    <row r="20" spans="15:42" ht="12">
      <c r="O20" s="6"/>
      <c r="P20" s="6"/>
      <c r="Q20" s="6"/>
      <c r="R20" s="1"/>
      <c r="S20" s="1"/>
      <c r="T20" s="6"/>
      <c r="U20" s="6"/>
      <c r="V20" s="6"/>
      <c r="W20" s="6"/>
      <c r="X20" s="6"/>
      <c r="Y20" s="6"/>
      <c r="Z20" s="6"/>
      <c r="AA20" s="6"/>
      <c r="AB20" s="1"/>
      <c r="AC20" s="1"/>
      <c r="AD20" s="1"/>
      <c r="AE20" s="1"/>
      <c r="AF20" s="1"/>
      <c r="AG20" s="1"/>
      <c r="AI20" s="1"/>
      <c r="AJ20" s="4"/>
      <c r="AK20" s="5"/>
      <c r="AL20" s="1"/>
      <c r="AM20" s="1"/>
      <c r="AN20" s="4"/>
      <c r="AO20" s="1"/>
      <c r="AP20" s="1"/>
    </row>
    <row r="21" spans="15:42" ht="12">
      <c r="O21" s="6"/>
      <c r="P21" s="6"/>
      <c r="Q21" s="6"/>
      <c r="R21" s="1"/>
      <c r="S21" s="1"/>
      <c r="T21" s="6"/>
      <c r="U21" s="6"/>
      <c r="V21" s="6"/>
      <c r="W21" s="6"/>
      <c r="X21" s="6"/>
      <c r="Y21" s="6"/>
      <c r="Z21" s="6"/>
      <c r="AA21" s="6"/>
      <c r="AB21" s="1"/>
      <c r="AC21" s="1"/>
      <c r="AD21" s="1"/>
      <c r="AE21" s="1"/>
      <c r="AF21" s="1"/>
      <c r="AG21" s="1"/>
      <c r="AI21" s="1"/>
      <c r="AJ21" s="4"/>
      <c r="AK21" s="5"/>
      <c r="AL21" s="1"/>
      <c r="AM21" s="1"/>
      <c r="AN21" s="4"/>
      <c r="AO21" s="1"/>
      <c r="AP21" s="1"/>
    </row>
    <row r="22" spans="15:42" ht="12"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1"/>
      <c r="AC22" s="1"/>
      <c r="AD22" s="1"/>
      <c r="AE22" s="1"/>
      <c r="AF22" s="1"/>
      <c r="AG22" s="1"/>
      <c r="AI22" s="1"/>
      <c r="AJ22" s="4"/>
      <c r="AK22" s="5"/>
      <c r="AL22" s="1"/>
      <c r="AM22" s="1"/>
      <c r="AN22" s="4"/>
      <c r="AO22" s="1"/>
      <c r="AP22" s="1"/>
    </row>
    <row r="23" spans="18:42" ht="12">
      <c r="R23" s="1"/>
      <c r="S23" s="1"/>
      <c r="T23" s="6"/>
      <c r="U23" s="6"/>
      <c r="V23" s="6"/>
      <c r="W23" s="6"/>
      <c r="X23" s="6"/>
      <c r="Y23" s="6"/>
      <c r="Z23" s="6"/>
      <c r="AA23" s="6"/>
      <c r="AB23" s="1"/>
      <c r="AC23" s="1"/>
      <c r="AD23" s="1"/>
      <c r="AE23" s="1"/>
      <c r="AF23" s="1"/>
      <c r="AG23" s="1"/>
      <c r="AI23" s="1"/>
      <c r="AJ23" s="4"/>
      <c r="AK23" s="5"/>
      <c r="AL23" s="1"/>
      <c r="AM23" s="1"/>
      <c r="AN23" s="4"/>
      <c r="AO23" s="1"/>
      <c r="AP23" s="1"/>
    </row>
    <row r="24" spans="18:42" ht="12">
      <c r="R24" s="1"/>
      <c r="S24" s="1"/>
      <c r="T24" s="6"/>
      <c r="U24" s="6"/>
      <c r="V24" s="6"/>
      <c r="W24" s="6"/>
      <c r="X24" s="6"/>
      <c r="Y24" s="6"/>
      <c r="Z24" s="6"/>
      <c r="AA24" s="6"/>
      <c r="AB24" s="1"/>
      <c r="AC24" s="1"/>
      <c r="AD24" s="1"/>
      <c r="AE24" s="1"/>
      <c r="AF24" s="1"/>
      <c r="AG24" s="1"/>
      <c r="AI24" s="1"/>
      <c r="AJ24" s="4"/>
      <c r="AK24" s="5"/>
      <c r="AL24" s="1"/>
      <c r="AM24" s="1"/>
      <c r="AN24" s="4"/>
      <c r="AO24" s="1"/>
      <c r="AP24" s="1"/>
    </row>
    <row r="25" spans="18:42" ht="12">
      <c r="R25" s="1"/>
      <c r="S25" s="1"/>
      <c r="T25" s="6"/>
      <c r="U25" s="6"/>
      <c r="V25" s="6"/>
      <c r="W25" s="6"/>
      <c r="X25" s="6"/>
      <c r="Y25" s="6"/>
      <c r="Z25" s="6"/>
      <c r="AA25" s="6"/>
      <c r="AB25" s="1"/>
      <c r="AC25" s="1"/>
      <c r="AD25" s="1"/>
      <c r="AE25" s="1"/>
      <c r="AF25" s="1"/>
      <c r="AG25" s="1"/>
      <c r="AI25" s="1"/>
      <c r="AJ25" s="4"/>
      <c r="AK25" s="5"/>
      <c r="AL25" s="1"/>
      <c r="AM25" s="1"/>
      <c r="AN25" s="4"/>
      <c r="AO25" s="1"/>
      <c r="AP25" s="1"/>
    </row>
    <row r="26" spans="18:42" ht="12">
      <c r="R26" s="1"/>
      <c r="S26" s="1"/>
      <c r="T26" s="6"/>
      <c r="U26" s="6"/>
      <c r="V26" s="6"/>
      <c r="W26" s="6"/>
      <c r="X26" s="6"/>
      <c r="Y26" s="6"/>
      <c r="Z26" s="6"/>
      <c r="AA26" s="6"/>
      <c r="AB26" s="1"/>
      <c r="AC26" s="1"/>
      <c r="AD26" s="1"/>
      <c r="AE26" s="1"/>
      <c r="AF26" s="1"/>
      <c r="AG26" s="1"/>
      <c r="AI26" s="1"/>
      <c r="AJ26" s="4"/>
      <c r="AK26" s="5"/>
      <c r="AL26" s="1"/>
      <c r="AM26" s="1"/>
      <c r="AN26" s="4"/>
      <c r="AO26" s="1"/>
      <c r="AP26" s="1"/>
    </row>
    <row r="27" spans="18:42" ht="12">
      <c r="R27" s="1"/>
      <c r="S27" s="1"/>
      <c r="T27" s="6"/>
      <c r="U27" s="6"/>
      <c r="V27" s="6"/>
      <c r="W27" s="6"/>
      <c r="X27" s="6"/>
      <c r="Y27" s="6"/>
      <c r="Z27" s="6"/>
      <c r="AA27" s="6"/>
      <c r="AB27" s="1"/>
      <c r="AC27" s="1"/>
      <c r="AD27" s="1"/>
      <c r="AE27" s="1"/>
      <c r="AF27" s="1"/>
      <c r="AG27" s="1"/>
      <c r="AI27" s="1"/>
      <c r="AJ27" s="4"/>
      <c r="AK27" s="5"/>
      <c r="AL27" s="1"/>
      <c r="AM27" s="1"/>
      <c r="AN27" s="4"/>
      <c r="AO27" s="1"/>
      <c r="AP27" s="1"/>
    </row>
    <row r="29" spans="2:42" ht="12">
      <c r="B29" s="6">
        <f>SUM(B3:B27)</f>
        <v>4820</v>
      </c>
      <c r="C29" s="6">
        <f aca="true" t="shared" si="25" ref="C29:M29">SUM(C3:C27)</f>
        <v>732</v>
      </c>
      <c r="D29" s="6">
        <f t="shared" si="25"/>
        <v>841</v>
      </c>
      <c r="E29" s="6">
        <f t="shared" si="25"/>
        <v>1064</v>
      </c>
      <c r="F29" s="6">
        <f t="shared" si="25"/>
        <v>255</v>
      </c>
      <c r="G29" s="6">
        <f t="shared" si="25"/>
        <v>6291</v>
      </c>
      <c r="H29" s="6">
        <f t="shared" si="25"/>
        <v>6588</v>
      </c>
      <c r="I29" s="6">
        <f t="shared" si="25"/>
        <v>732</v>
      </c>
      <c r="J29" s="6">
        <f t="shared" si="25"/>
        <v>841</v>
      </c>
      <c r="K29" s="6">
        <f t="shared" si="25"/>
        <v>1064</v>
      </c>
      <c r="L29" s="6">
        <f t="shared" si="25"/>
        <v>342</v>
      </c>
      <c r="M29" s="6">
        <f t="shared" si="25"/>
        <v>4523</v>
      </c>
      <c r="O29" s="6">
        <f>SUM(O3:O27)</f>
        <v>13748</v>
      </c>
      <c r="P29" s="6">
        <f>SUM(P3:P27)</f>
        <v>12175</v>
      </c>
      <c r="Q29" s="6">
        <f>SUM(Q3:Q27)</f>
        <v>1573</v>
      </c>
      <c r="R29" s="1">
        <f>P29/O29</f>
        <v>0.8855833575792843</v>
      </c>
      <c r="S29" s="1">
        <f>Q29/O29</f>
        <v>0.11441664242071574</v>
      </c>
      <c r="T29" s="6">
        <f aca="true" t="shared" si="26" ref="T29:AA29">SUM(T3:T27)</f>
        <v>4820</v>
      </c>
      <c r="U29" s="6">
        <f t="shared" si="26"/>
        <v>6588</v>
      </c>
      <c r="V29" s="6">
        <f t="shared" si="26"/>
        <v>732</v>
      </c>
      <c r="W29" s="6">
        <f t="shared" si="26"/>
        <v>11111</v>
      </c>
      <c r="X29" s="6">
        <f t="shared" si="26"/>
        <v>255</v>
      </c>
      <c r="Y29" s="6">
        <f t="shared" si="26"/>
        <v>342</v>
      </c>
      <c r="Z29" s="6">
        <f t="shared" si="26"/>
        <v>841</v>
      </c>
      <c r="AA29" s="6">
        <f t="shared" si="26"/>
        <v>1064</v>
      </c>
      <c r="AI29" s="1">
        <f>W29/P29</f>
        <v>0.9126078028747433</v>
      </c>
      <c r="AJ29" s="4">
        <f>MAX(0.001,Z29)/MAX(0.001,Q29)</f>
        <v>0.5346471710108074</v>
      </c>
      <c r="AK29" s="5">
        <f>NORMSINV(AI29)-NORMSINV(AJ29)</f>
        <v>1.2700329378795125</v>
      </c>
      <c r="AL29" s="7">
        <f>AVERAGE(AL3:AL27)</f>
        <v>0.48965995246631056</v>
      </c>
      <c r="AM29" s="7">
        <f>AVERAGE(AM3:AM27)</f>
        <v>0.6253949697901819</v>
      </c>
      <c r="AN29" s="8">
        <f>AVERAGE(AN3:AN27)</f>
        <v>0.4457296760650069</v>
      </c>
      <c r="AP29" s="7">
        <f>AVERAGE(AP3:AP27)</f>
        <v>0.13573501732387122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22" sqref="A22"/>
    </sheetView>
  </sheetViews>
  <sheetFormatPr defaultColWidth="9.00390625" defaultRowHeight="12.75"/>
  <cols>
    <col min="1" max="1" width="18.875" style="0" customWidth="1"/>
    <col min="2" max="16384" width="8.75390625" style="0" customWidth="1"/>
  </cols>
  <sheetData>
    <row r="1" ht="12">
      <c r="A1" t="s">
        <v>51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6"/>
      <c r="P3" s="6"/>
      <c r="Q3" s="6"/>
      <c r="R3" s="1"/>
      <c r="S3" s="1"/>
      <c r="T3" s="6"/>
      <c r="U3" s="6"/>
      <c r="V3" s="6"/>
      <c r="W3" s="6"/>
      <c r="X3" s="6"/>
      <c r="Y3" s="6"/>
      <c r="Z3" s="6"/>
      <c r="AA3" s="6"/>
      <c r="AB3" s="1"/>
      <c r="AC3" s="1"/>
      <c r="AD3" s="1"/>
      <c r="AE3" s="1"/>
      <c r="AF3" s="1"/>
      <c r="AG3" s="1"/>
      <c r="AI3" s="1"/>
      <c r="AJ3" s="4"/>
      <c r="AK3" s="5"/>
      <c r="AL3" s="1"/>
      <c r="AM3" s="1"/>
      <c r="AN3" s="4"/>
      <c r="AO3" s="1"/>
      <c r="AP3" s="1"/>
      <c r="AQ3" s="1"/>
    </row>
    <row r="4" spans="15:42" ht="12">
      <c r="O4" s="6"/>
      <c r="P4" s="6"/>
      <c r="Q4" s="6"/>
      <c r="R4" s="1"/>
      <c r="S4" s="1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  <c r="AG4" s="1"/>
      <c r="AI4" s="1"/>
      <c r="AJ4" s="4"/>
      <c r="AK4" s="5"/>
      <c r="AL4" s="1"/>
      <c r="AM4" s="1"/>
      <c r="AN4" s="4"/>
      <c r="AO4" s="1"/>
      <c r="AP4" s="1"/>
    </row>
    <row r="5" spans="15:42" ht="12">
      <c r="O5" s="6"/>
      <c r="P5" s="6"/>
      <c r="Q5" s="6"/>
      <c r="R5" s="1"/>
      <c r="S5" s="1"/>
      <c r="T5" s="6"/>
      <c r="U5" s="6"/>
      <c r="V5" s="6"/>
      <c r="W5" s="6"/>
      <c r="X5" s="6"/>
      <c r="Y5" s="6"/>
      <c r="Z5" s="6"/>
      <c r="AA5" s="6"/>
      <c r="AB5" s="1"/>
      <c r="AC5" s="1"/>
      <c r="AD5" s="1"/>
      <c r="AE5" s="1"/>
      <c r="AF5" s="1"/>
      <c r="AG5" s="1"/>
      <c r="AI5" s="1"/>
      <c r="AJ5" s="4"/>
      <c r="AK5" s="5"/>
      <c r="AL5" s="1"/>
      <c r="AM5" s="1"/>
      <c r="AN5" s="4"/>
      <c r="AO5" s="1"/>
      <c r="AP5" s="1"/>
    </row>
    <row r="6" spans="15:42" ht="12">
      <c r="O6" s="6"/>
      <c r="P6" s="6"/>
      <c r="Q6" s="6"/>
      <c r="R6" s="1"/>
      <c r="S6" s="1"/>
      <c r="T6" s="6"/>
      <c r="U6" s="6"/>
      <c r="V6" s="6"/>
      <c r="W6" s="6"/>
      <c r="X6" s="6"/>
      <c r="Y6" s="6"/>
      <c r="Z6" s="6"/>
      <c r="AA6" s="6"/>
      <c r="AB6" s="1"/>
      <c r="AC6" s="1"/>
      <c r="AD6" s="1"/>
      <c r="AE6" s="1"/>
      <c r="AF6" s="1"/>
      <c r="AG6" s="1"/>
      <c r="AI6" s="1"/>
      <c r="AJ6" s="4"/>
      <c r="AK6" s="5"/>
      <c r="AL6" s="1"/>
      <c r="AM6" s="1"/>
      <c r="AN6" s="4"/>
      <c r="AO6" s="1"/>
      <c r="AP6" s="1"/>
    </row>
    <row r="7" spans="1:42" ht="12">
      <c r="A7" t="s">
        <v>41</v>
      </c>
      <c r="B7">
        <v>1137</v>
      </c>
      <c r="C7">
        <v>134</v>
      </c>
      <c r="D7">
        <v>16</v>
      </c>
      <c r="E7">
        <v>147</v>
      </c>
      <c r="F7">
        <v>27</v>
      </c>
      <c r="G7">
        <v>237</v>
      </c>
      <c r="H7">
        <v>1158</v>
      </c>
      <c r="I7">
        <v>134</v>
      </c>
      <c r="J7">
        <v>16</v>
      </c>
      <c r="K7">
        <v>147</v>
      </c>
      <c r="L7">
        <v>29</v>
      </c>
      <c r="M7">
        <v>216</v>
      </c>
      <c r="O7" s="6">
        <f aca="true" t="shared" si="0" ref="O7:O14">B7+G7+C7+D7+E7</f>
        <v>1671</v>
      </c>
      <c r="P7" s="6">
        <f aca="true" t="shared" si="1" ref="P7:P14">B7+G7+E7</f>
        <v>1521</v>
      </c>
      <c r="Q7" s="6">
        <f aca="true" t="shared" si="2" ref="Q7:Q14">C7+D7</f>
        <v>150</v>
      </c>
      <c r="R7" s="1">
        <f aca="true" t="shared" si="3" ref="R7:R14">P7/O7</f>
        <v>0.9102333931777379</v>
      </c>
      <c r="S7" s="1">
        <f aca="true" t="shared" si="4" ref="S7:S14">Q7/O7</f>
        <v>0.08976660682226212</v>
      </c>
      <c r="T7" s="6">
        <f aca="true" t="shared" si="5" ref="T7:T14">B7</f>
        <v>1137</v>
      </c>
      <c r="U7" s="6">
        <f aca="true" t="shared" si="6" ref="U7:U14">H7</f>
        <v>1158</v>
      </c>
      <c r="V7" s="6">
        <f aca="true" t="shared" si="7" ref="V7:V14">C7</f>
        <v>134</v>
      </c>
      <c r="W7" s="6">
        <f aca="true" t="shared" si="8" ref="W7:W14">B7+G7</f>
        <v>1374</v>
      </c>
      <c r="X7" s="6">
        <f aca="true" t="shared" si="9" ref="X7:X14">F7</f>
        <v>27</v>
      </c>
      <c r="Y7" s="6">
        <f aca="true" t="shared" si="10" ref="Y7:Y14">L7</f>
        <v>29</v>
      </c>
      <c r="Z7" s="6">
        <f aca="true" t="shared" si="11" ref="Z7:AA14">D7</f>
        <v>16</v>
      </c>
      <c r="AA7" s="6">
        <f t="shared" si="11"/>
        <v>147</v>
      </c>
      <c r="AB7" s="1">
        <f aca="true" t="shared" si="12" ref="AB7:AB14">(T7+V7)/(W7+V7+Z7)</f>
        <v>0.833989501312336</v>
      </c>
      <c r="AC7" s="1">
        <f aca="true" t="shared" si="13" ref="AC7:AC14">(T7+V7)/(W7+V7+AA7)</f>
        <v>0.76797583081571</v>
      </c>
      <c r="AD7" s="1">
        <f aca="true" t="shared" si="14" ref="AD7:AD14">2*AB7*AC7/(AB7+AC7)</f>
        <v>0.7996225228059138</v>
      </c>
      <c r="AE7" s="1">
        <f aca="true" t="shared" si="15" ref="AE7:AE14">(U7+V7)/(W7+V7+Z7)</f>
        <v>0.847769028871391</v>
      </c>
      <c r="AF7" s="1">
        <f aca="true" t="shared" si="16" ref="AF7:AF14">(U7+V7)/(W7+V7+AA7)</f>
        <v>0.7806646525679758</v>
      </c>
      <c r="AG7" s="1">
        <f aca="true" t="shared" si="17" ref="AG7:AG14">2*AE7*AF7/(AE7+AF7)</f>
        <v>0.8128342245989304</v>
      </c>
      <c r="AI7" s="1">
        <f aca="true" t="shared" si="18" ref="AI7:AI14">W7/P7</f>
        <v>0.903353057199211</v>
      </c>
      <c r="AJ7" s="4">
        <f>MAX(0.001,Z7)/MAX(0.001,Q7)</f>
        <v>0.10666666666666667</v>
      </c>
      <c r="AK7" s="5">
        <f aca="true" t="shared" si="19" ref="AK7:AK14">NORMSINV(AI7)-NORMSINV(AJ7)</f>
        <v>2.545348282991619</v>
      </c>
      <c r="AL7" s="1">
        <f aca="true" t="shared" si="20" ref="AL7:AL14">(T7+X7)/P7</f>
        <v>0.7652859960552268</v>
      </c>
      <c r="AM7" s="1">
        <f aca="true" t="shared" si="21" ref="AM7:AM14">(U7+Y7)/P7</f>
        <v>0.7804076265614727</v>
      </c>
      <c r="AN7" s="4">
        <f aca="true" t="shared" si="22" ref="AN7:AN14">(T7+V7)/O7</f>
        <v>0.760622381807301</v>
      </c>
      <c r="AO7" s="1"/>
      <c r="AP7" s="1">
        <f aca="true" t="shared" si="23" ref="AP7:AP14">AM7-AL7</f>
        <v>0.01512163050624582</v>
      </c>
    </row>
    <row r="8" spans="1:42" ht="12">
      <c r="A8" t="s">
        <v>42</v>
      </c>
      <c r="B8">
        <v>1124</v>
      </c>
      <c r="C8">
        <v>58</v>
      </c>
      <c r="D8">
        <v>94</v>
      </c>
      <c r="E8">
        <v>109</v>
      </c>
      <c r="F8">
        <v>31</v>
      </c>
      <c r="G8">
        <v>160</v>
      </c>
      <c r="H8">
        <v>1124</v>
      </c>
      <c r="I8">
        <v>58</v>
      </c>
      <c r="J8">
        <v>94</v>
      </c>
      <c r="K8">
        <v>109</v>
      </c>
      <c r="L8">
        <v>35</v>
      </c>
      <c r="M8">
        <v>160</v>
      </c>
      <c r="O8" s="6">
        <f t="shared" si="0"/>
        <v>1545</v>
      </c>
      <c r="P8" s="6">
        <f t="shared" si="1"/>
        <v>1393</v>
      </c>
      <c r="Q8" s="6">
        <f t="shared" si="2"/>
        <v>152</v>
      </c>
      <c r="R8" s="1">
        <f t="shared" si="3"/>
        <v>0.9016181229773462</v>
      </c>
      <c r="S8" s="1">
        <f t="shared" si="4"/>
        <v>0.09838187702265372</v>
      </c>
      <c r="T8" s="6">
        <f t="shared" si="5"/>
        <v>1124</v>
      </c>
      <c r="U8" s="6">
        <f t="shared" si="6"/>
        <v>1124</v>
      </c>
      <c r="V8" s="6">
        <f t="shared" si="7"/>
        <v>58</v>
      </c>
      <c r="W8" s="6">
        <f t="shared" si="8"/>
        <v>1284</v>
      </c>
      <c r="X8" s="6">
        <f t="shared" si="9"/>
        <v>31</v>
      </c>
      <c r="Y8" s="6">
        <f t="shared" si="10"/>
        <v>35</v>
      </c>
      <c r="Z8" s="6">
        <f t="shared" si="11"/>
        <v>94</v>
      </c>
      <c r="AA8" s="6">
        <f t="shared" si="11"/>
        <v>109</v>
      </c>
      <c r="AB8" s="1">
        <f t="shared" si="12"/>
        <v>0.8231197771587744</v>
      </c>
      <c r="AC8" s="1">
        <f t="shared" si="13"/>
        <v>0.8146106133700896</v>
      </c>
      <c r="AD8" s="1">
        <f t="shared" si="14"/>
        <v>0.8188430897125044</v>
      </c>
      <c r="AE8" s="1">
        <f t="shared" si="15"/>
        <v>0.8231197771587744</v>
      </c>
      <c r="AF8" s="1">
        <f t="shared" si="16"/>
        <v>0.8146106133700896</v>
      </c>
      <c r="AG8" s="1">
        <f t="shared" si="17"/>
        <v>0.8188430897125044</v>
      </c>
      <c r="AI8" s="1">
        <f t="shared" si="18"/>
        <v>0.9217516152189519</v>
      </c>
      <c r="AJ8" s="4">
        <f aca="true" t="shared" si="24" ref="AJ8:AJ14">MAX(0.001,Z8)/MAX(0.001,Q8)</f>
        <v>0.618421052631579</v>
      </c>
      <c r="AK8" s="5">
        <f t="shared" si="19"/>
        <v>1.1156161362722345</v>
      </c>
      <c r="AL8" s="1">
        <f t="shared" si="20"/>
        <v>0.8291457286432161</v>
      </c>
      <c r="AM8" s="1">
        <f t="shared" si="21"/>
        <v>0.8320172290021536</v>
      </c>
      <c r="AN8" s="4">
        <f t="shared" si="22"/>
        <v>0.7650485436893204</v>
      </c>
      <c r="AO8" s="1"/>
      <c r="AP8" s="1">
        <f t="shared" si="23"/>
        <v>0.002871500358937462</v>
      </c>
    </row>
    <row r="9" spans="1:42" ht="12">
      <c r="A9" t="s">
        <v>43</v>
      </c>
      <c r="B9">
        <v>764</v>
      </c>
      <c r="C9">
        <v>262</v>
      </c>
      <c r="D9">
        <v>272</v>
      </c>
      <c r="E9">
        <v>57</v>
      </c>
      <c r="F9">
        <v>10</v>
      </c>
      <c r="G9">
        <v>128</v>
      </c>
      <c r="H9">
        <v>764</v>
      </c>
      <c r="I9">
        <v>262</v>
      </c>
      <c r="J9">
        <v>272</v>
      </c>
      <c r="K9">
        <v>57</v>
      </c>
      <c r="L9">
        <v>10</v>
      </c>
      <c r="M9">
        <v>128</v>
      </c>
      <c r="O9" s="6">
        <f t="shared" si="0"/>
        <v>1483</v>
      </c>
      <c r="P9" s="6">
        <f t="shared" si="1"/>
        <v>949</v>
      </c>
      <c r="Q9" s="6">
        <f t="shared" si="2"/>
        <v>534</v>
      </c>
      <c r="R9" s="1">
        <f t="shared" si="3"/>
        <v>0.6399190829399866</v>
      </c>
      <c r="S9" s="1">
        <f t="shared" si="4"/>
        <v>0.3600809170600135</v>
      </c>
      <c r="T9" s="6">
        <f t="shared" si="5"/>
        <v>764</v>
      </c>
      <c r="U9" s="6">
        <f t="shared" si="6"/>
        <v>764</v>
      </c>
      <c r="V9" s="6">
        <f t="shared" si="7"/>
        <v>262</v>
      </c>
      <c r="W9" s="6">
        <f t="shared" si="8"/>
        <v>892</v>
      </c>
      <c r="X9" s="6">
        <f t="shared" si="9"/>
        <v>10</v>
      </c>
      <c r="Y9" s="6">
        <f t="shared" si="10"/>
        <v>10</v>
      </c>
      <c r="Z9" s="6">
        <f t="shared" si="11"/>
        <v>272</v>
      </c>
      <c r="AA9" s="6">
        <f t="shared" si="11"/>
        <v>57</v>
      </c>
      <c r="AB9" s="1">
        <f t="shared" si="12"/>
        <v>0.7194950911640954</v>
      </c>
      <c r="AC9" s="1">
        <f t="shared" si="13"/>
        <v>0.847233691164327</v>
      </c>
      <c r="AD9" s="1">
        <f t="shared" si="14"/>
        <v>0.7781569965870307</v>
      </c>
      <c r="AE9" s="1">
        <f t="shared" si="15"/>
        <v>0.7194950911640954</v>
      </c>
      <c r="AF9" s="1">
        <f t="shared" si="16"/>
        <v>0.847233691164327</v>
      </c>
      <c r="AG9" s="1">
        <f t="shared" si="17"/>
        <v>0.7781569965870307</v>
      </c>
      <c r="AI9" s="1">
        <f t="shared" si="18"/>
        <v>0.9399367755532139</v>
      </c>
      <c r="AJ9" s="4">
        <f t="shared" si="24"/>
        <v>0.5093632958801498</v>
      </c>
      <c r="AK9" s="5">
        <f t="shared" si="19"/>
        <v>1.5307706065982012</v>
      </c>
      <c r="AL9" s="1">
        <f t="shared" si="20"/>
        <v>0.815595363540569</v>
      </c>
      <c r="AM9" s="1">
        <f t="shared" si="21"/>
        <v>0.815595363540569</v>
      </c>
      <c r="AN9" s="4">
        <f t="shared" si="22"/>
        <v>0.6918408631153068</v>
      </c>
      <c r="AO9" s="1"/>
      <c r="AP9" s="1">
        <f t="shared" si="23"/>
        <v>0</v>
      </c>
    </row>
    <row r="10" spans="1:42" ht="12">
      <c r="A10" t="s">
        <v>44</v>
      </c>
      <c r="B10">
        <v>552</v>
      </c>
      <c r="C10">
        <v>197</v>
      </c>
      <c r="D10">
        <v>32</v>
      </c>
      <c r="E10">
        <v>107</v>
      </c>
      <c r="F10">
        <v>5</v>
      </c>
      <c r="G10">
        <v>117</v>
      </c>
      <c r="H10">
        <v>572</v>
      </c>
      <c r="I10">
        <v>197</v>
      </c>
      <c r="J10">
        <v>32</v>
      </c>
      <c r="K10">
        <v>107</v>
      </c>
      <c r="L10">
        <v>9</v>
      </c>
      <c r="M10">
        <v>97</v>
      </c>
      <c r="O10" s="6">
        <f t="shared" si="0"/>
        <v>1005</v>
      </c>
      <c r="P10" s="6">
        <f t="shared" si="1"/>
        <v>776</v>
      </c>
      <c r="Q10" s="6">
        <f t="shared" si="2"/>
        <v>229</v>
      </c>
      <c r="R10" s="1">
        <f t="shared" si="3"/>
        <v>0.7721393034825871</v>
      </c>
      <c r="S10" s="1">
        <f t="shared" si="4"/>
        <v>0.22786069651741295</v>
      </c>
      <c r="T10" s="6">
        <f t="shared" si="5"/>
        <v>552</v>
      </c>
      <c r="U10" s="6">
        <f t="shared" si="6"/>
        <v>572</v>
      </c>
      <c r="V10" s="6">
        <f t="shared" si="7"/>
        <v>197</v>
      </c>
      <c r="W10" s="6">
        <f t="shared" si="8"/>
        <v>669</v>
      </c>
      <c r="X10" s="6">
        <f t="shared" si="9"/>
        <v>5</v>
      </c>
      <c r="Y10" s="6">
        <f t="shared" si="10"/>
        <v>9</v>
      </c>
      <c r="Z10" s="6">
        <f t="shared" si="11"/>
        <v>32</v>
      </c>
      <c r="AA10" s="6">
        <f t="shared" si="11"/>
        <v>107</v>
      </c>
      <c r="AB10" s="1">
        <f t="shared" si="12"/>
        <v>0.8340757238307349</v>
      </c>
      <c r="AC10" s="1">
        <f t="shared" si="13"/>
        <v>0.7697841726618705</v>
      </c>
      <c r="AD10" s="1">
        <f t="shared" si="14"/>
        <v>0.8006413682522714</v>
      </c>
      <c r="AE10" s="1">
        <f t="shared" si="15"/>
        <v>0.856347438752784</v>
      </c>
      <c r="AF10" s="1">
        <f t="shared" si="16"/>
        <v>0.7903391572456321</v>
      </c>
      <c r="AG10" s="1">
        <f t="shared" si="17"/>
        <v>0.8220203099946553</v>
      </c>
      <c r="AI10" s="1">
        <f t="shared" si="18"/>
        <v>0.8621134020618557</v>
      </c>
      <c r="AJ10" s="4">
        <f t="shared" si="24"/>
        <v>0.13973799126637554</v>
      </c>
      <c r="AK10" s="5">
        <f t="shared" si="19"/>
        <v>2.171360935852328</v>
      </c>
      <c r="AL10" s="1">
        <f t="shared" si="20"/>
        <v>0.7177835051546392</v>
      </c>
      <c r="AM10" s="1">
        <f t="shared" si="21"/>
        <v>0.7487113402061856</v>
      </c>
      <c r="AN10" s="4">
        <f t="shared" si="22"/>
        <v>0.745273631840796</v>
      </c>
      <c r="AO10" s="1"/>
      <c r="AP10" s="1">
        <f t="shared" si="23"/>
        <v>0.030927835051546393</v>
      </c>
    </row>
    <row r="11" spans="1:42" ht="12">
      <c r="A11" t="s">
        <v>45</v>
      </c>
      <c r="B11">
        <v>1485</v>
      </c>
      <c r="C11">
        <v>101</v>
      </c>
      <c r="D11">
        <v>7</v>
      </c>
      <c r="E11">
        <v>192</v>
      </c>
      <c r="F11">
        <v>59</v>
      </c>
      <c r="G11">
        <v>138</v>
      </c>
      <c r="H11">
        <v>1488</v>
      </c>
      <c r="I11">
        <v>101</v>
      </c>
      <c r="J11">
        <v>7</v>
      </c>
      <c r="K11">
        <v>192</v>
      </c>
      <c r="L11">
        <v>61</v>
      </c>
      <c r="M11">
        <v>135</v>
      </c>
      <c r="O11" s="6">
        <f>B11+G11+C11+D11+E11+FIXES!E11</f>
        <v>1923</v>
      </c>
      <c r="P11" s="6">
        <f>B11+G11+E11+FIXES!E11</f>
        <v>1815</v>
      </c>
      <c r="Q11" s="6">
        <f t="shared" si="2"/>
        <v>108</v>
      </c>
      <c r="R11" s="1">
        <f t="shared" si="3"/>
        <v>0.9438377535101404</v>
      </c>
      <c r="S11" s="1">
        <f t="shared" si="4"/>
        <v>0.056162246489859596</v>
      </c>
      <c r="T11" s="6">
        <f t="shared" si="5"/>
        <v>1485</v>
      </c>
      <c r="U11" s="6">
        <f t="shared" si="6"/>
        <v>1488</v>
      </c>
      <c r="V11" s="6">
        <f t="shared" si="7"/>
        <v>101</v>
      </c>
      <c r="W11" s="6">
        <f t="shared" si="8"/>
        <v>1623</v>
      </c>
      <c r="X11" s="6">
        <f t="shared" si="9"/>
        <v>59</v>
      </c>
      <c r="Y11" s="6">
        <f t="shared" si="10"/>
        <v>61</v>
      </c>
      <c r="Z11" s="6">
        <f t="shared" si="11"/>
        <v>7</v>
      </c>
      <c r="AA11" s="6">
        <f>E11+FIXES!E11</f>
        <v>192</v>
      </c>
      <c r="AB11" s="1">
        <f t="shared" si="12"/>
        <v>0.9162333911034084</v>
      </c>
      <c r="AC11" s="1">
        <f t="shared" si="13"/>
        <v>0.8277661795407099</v>
      </c>
      <c r="AD11" s="1">
        <f t="shared" si="14"/>
        <v>0.8697559638058678</v>
      </c>
      <c r="AE11" s="1">
        <f t="shared" si="15"/>
        <v>0.9179664933564413</v>
      </c>
      <c r="AF11" s="1">
        <f t="shared" si="16"/>
        <v>0.8293319415448852</v>
      </c>
      <c r="AG11" s="1">
        <f t="shared" si="17"/>
        <v>0.8714011516314779</v>
      </c>
      <c r="AI11" s="1">
        <f t="shared" si="18"/>
        <v>0.8942148760330578</v>
      </c>
      <c r="AJ11" s="4">
        <f t="shared" si="24"/>
        <v>0.06481481481481481</v>
      </c>
      <c r="AK11" s="5">
        <f t="shared" si="19"/>
        <v>2.7648233272025196</v>
      </c>
      <c r="AL11" s="1">
        <f t="shared" si="20"/>
        <v>0.8506887052341597</v>
      </c>
      <c r="AM11" s="1">
        <f t="shared" si="21"/>
        <v>0.8534435261707989</v>
      </c>
      <c r="AN11" s="4">
        <f t="shared" si="22"/>
        <v>0.8247529901196048</v>
      </c>
      <c r="AO11" s="1"/>
      <c r="AP11" s="1">
        <f t="shared" si="23"/>
        <v>0.0027548209366391463</v>
      </c>
    </row>
    <row r="12" spans="1:42" ht="12">
      <c r="A12" t="s">
        <v>46</v>
      </c>
      <c r="B12">
        <v>1516</v>
      </c>
      <c r="C12">
        <v>5</v>
      </c>
      <c r="D12">
        <v>0</v>
      </c>
      <c r="E12">
        <v>85</v>
      </c>
      <c r="F12">
        <v>42</v>
      </c>
      <c r="G12">
        <v>55</v>
      </c>
      <c r="H12">
        <v>1516</v>
      </c>
      <c r="I12">
        <v>5</v>
      </c>
      <c r="J12">
        <v>0</v>
      </c>
      <c r="K12">
        <v>85</v>
      </c>
      <c r="L12">
        <v>42</v>
      </c>
      <c r="M12">
        <v>55</v>
      </c>
      <c r="O12" s="6">
        <f t="shared" si="0"/>
        <v>1661</v>
      </c>
      <c r="P12" s="6">
        <f t="shared" si="1"/>
        <v>1656</v>
      </c>
      <c r="Q12" s="6">
        <f t="shared" si="2"/>
        <v>5</v>
      </c>
      <c r="R12" s="1">
        <f t="shared" si="3"/>
        <v>0.9969897652016857</v>
      </c>
      <c r="S12" s="1">
        <f t="shared" si="4"/>
        <v>0.0030102347983142685</v>
      </c>
      <c r="T12" s="6">
        <f t="shared" si="5"/>
        <v>1516</v>
      </c>
      <c r="U12" s="6">
        <f t="shared" si="6"/>
        <v>1516</v>
      </c>
      <c r="V12" s="6">
        <f t="shared" si="7"/>
        <v>5</v>
      </c>
      <c r="W12" s="6">
        <f t="shared" si="8"/>
        <v>1571</v>
      </c>
      <c r="X12" s="6">
        <f t="shared" si="9"/>
        <v>42</v>
      </c>
      <c r="Y12" s="6">
        <f t="shared" si="10"/>
        <v>42</v>
      </c>
      <c r="Z12" s="6">
        <f t="shared" si="11"/>
        <v>0</v>
      </c>
      <c r="AA12" s="6">
        <f t="shared" si="11"/>
        <v>85</v>
      </c>
      <c r="AB12" s="1">
        <f t="shared" si="12"/>
        <v>0.9651015228426396</v>
      </c>
      <c r="AC12" s="1">
        <f t="shared" si="13"/>
        <v>0.9157134256472005</v>
      </c>
      <c r="AD12" s="1">
        <f t="shared" si="14"/>
        <v>0.9397590361445785</v>
      </c>
      <c r="AE12" s="1">
        <f t="shared" si="15"/>
        <v>0.9651015228426396</v>
      </c>
      <c r="AF12" s="1">
        <f t="shared" si="16"/>
        <v>0.9157134256472005</v>
      </c>
      <c r="AG12" s="1">
        <f t="shared" si="17"/>
        <v>0.9397590361445785</v>
      </c>
      <c r="AI12" s="1">
        <f t="shared" si="18"/>
        <v>0.9486714975845411</v>
      </c>
      <c r="AJ12" s="4">
        <f t="shared" si="24"/>
        <v>0.0002</v>
      </c>
      <c r="AK12" s="5">
        <f t="shared" si="19"/>
        <v>5.1721905264982855</v>
      </c>
      <c r="AL12" s="1">
        <f t="shared" si="20"/>
        <v>0.9408212560386473</v>
      </c>
      <c r="AM12" s="1">
        <f t="shared" si="21"/>
        <v>0.9408212560386473</v>
      </c>
      <c r="AN12" s="4">
        <f t="shared" si="22"/>
        <v>0.9157134256472005</v>
      </c>
      <c r="AO12" s="1"/>
      <c r="AP12" s="1">
        <f t="shared" si="23"/>
        <v>0</v>
      </c>
    </row>
    <row r="13" spans="1:42" ht="12">
      <c r="A13" t="s">
        <v>47</v>
      </c>
      <c r="B13">
        <v>1948</v>
      </c>
      <c r="C13">
        <v>47</v>
      </c>
      <c r="D13">
        <v>7</v>
      </c>
      <c r="E13">
        <v>378</v>
      </c>
      <c r="F13">
        <v>219</v>
      </c>
      <c r="G13">
        <v>159</v>
      </c>
      <c r="H13">
        <v>1948</v>
      </c>
      <c r="I13">
        <v>47</v>
      </c>
      <c r="J13">
        <v>7</v>
      </c>
      <c r="K13">
        <v>378</v>
      </c>
      <c r="L13">
        <v>219</v>
      </c>
      <c r="M13">
        <v>159</v>
      </c>
      <c r="O13" s="6">
        <f t="shared" si="0"/>
        <v>2539</v>
      </c>
      <c r="P13" s="6">
        <f t="shared" si="1"/>
        <v>2485</v>
      </c>
      <c r="Q13" s="6">
        <f t="shared" si="2"/>
        <v>54</v>
      </c>
      <c r="R13" s="1">
        <f t="shared" si="3"/>
        <v>0.9787317841669949</v>
      </c>
      <c r="S13" s="1">
        <f t="shared" si="4"/>
        <v>0.02126821583300512</v>
      </c>
      <c r="T13" s="6">
        <f t="shared" si="5"/>
        <v>1948</v>
      </c>
      <c r="U13" s="6">
        <f t="shared" si="6"/>
        <v>1948</v>
      </c>
      <c r="V13" s="6">
        <f t="shared" si="7"/>
        <v>47</v>
      </c>
      <c r="W13" s="6">
        <f t="shared" si="8"/>
        <v>2107</v>
      </c>
      <c r="X13" s="6">
        <f t="shared" si="9"/>
        <v>219</v>
      </c>
      <c r="Y13" s="6">
        <f t="shared" si="10"/>
        <v>219</v>
      </c>
      <c r="Z13" s="6">
        <f t="shared" si="11"/>
        <v>7</v>
      </c>
      <c r="AA13" s="6">
        <f t="shared" si="11"/>
        <v>378</v>
      </c>
      <c r="AB13" s="1">
        <f t="shared" si="12"/>
        <v>0.923183711244794</v>
      </c>
      <c r="AC13" s="1">
        <f t="shared" si="13"/>
        <v>0.7879146919431279</v>
      </c>
      <c r="AD13" s="1">
        <f t="shared" si="14"/>
        <v>0.8502024291497975</v>
      </c>
      <c r="AE13" s="1">
        <f t="shared" si="15"/>
        <v>0.923183711244794</v>
      </c>
      <c r="AF13" s="1">
        <f t="shared" si="16"/>
        <v>0.7879146919431279</v>
      </c>
      <c r="AG13" s="1">
        <f t="shared" si="17"/>
        <v>0.8502024291497975</v>
      </c>
      <c r="AI13" s="1">
        <f t="shared" si="18"/>
        <v>0.847887323943662</v>
      </c>
      <c r="AJ13" s="4">
        <f t="shared" si="24"/>
        <v>0.12962962962962962</v>
      </c>
      <c r="AK13" s="5">
        <f t="shared" si="19"/>
        <v>2.15555809111264</v>
      </c>
      <c r="AL13" s="1">
        <f t="shared" si="20"/>
        <v>0.8720321931589538</v>
      </c>
      <c r="AM13" s="1">
        <f t="shared" si="21"/>
        <v>0.8720321931589538</v>
      </c>
      <c r="AN13" s="4">
        <f t="shared" si="22"/>
        <v>0.7857424182749114</v>
      </c>
      <c r="AO13" s="1"/>
      <c r="AP13" s="1">
        <f t="shared" si="23"/>
        <v>0</v>
      </c>
    </row>
    <row r="14" spans="1:42" ht="12">
      <c r="A14" t="s">
        <v>48</v>
      </c>
      <c r="B14">
        <v>1350</v>
      </c>
      <c r="C14">
        <v>246</v>
      </c>
      <c r="D14">
        <v>95</v>
      </c>
      <c r="E14">
        <v>124</v>
      </c>
      <c r="F14">
        <v>29</v>
      </c>
      <c r="G14">
        <v>106</v>
      </c>
      <c r="H14">
        <v>1374</v>
      </c>
      <c r="I14">
        <v>246</v>
      </c>
      <c r="J14">
        <v>95</v>
      </c>
      <c r="K14">
        <v>124</v>
      </c>
      <c r="L14">
        <v>30</v>
      </c>
      <c r="M14">
        <v>82</v>
      </c>
      <c r="O14" s="6">
        <f t="shared" si="0"/>
        <v>1921</v>
      </c>
      <c r="P14" s="6">
        <f t="shared" si="1"/>
        <v>1580</v>
      </c>
      <c r="Q14" s="6">
        <f t="shared" si="2"/>
        <v>341</v>
      </c>
      <c r="R14" s="1">
        <f t="shared" si="3"/>
        <v>0.8224882873503384</v>
      </c>
      <c r="S14" s="1">
        <f t="shared" si="4"/>
        <v>0.17751171264966165</v>
      </c>
      <c r="T14" s="6">
        <f t="shared" si="5"/>
        <v>1350</v>
      </c>
      <c r="U14" s="6">
        <f t="shared" si="6"/>
        <v>1374</v>
      </c>
      <c r="V14" s="6">
        <f t="shared" si="7"/>
        <v>246</v>
      </c>
      <c r="W14" s="6">
        <f t="shared" si="8"/>
        <v>1456</v>
      </c>
      <c r="X14" s="6">
        <f t="shared" si="9"/>
        <v>29</v>
      </c>
      <c r="Y14" s="6">
        <f t="shared" si="10"/>
        <v>30</v>
      </c>
      <c r="Z14" s="6">
        <f t="shared" si="11"/>
        <v>95</v>
      </c>
      <c r="AA14" s="6">
        <f t="shared" si="11"/>
        <v>124</v>
      </c>
      <c r="AB14" s="1">
        <f t="shared" si="12"/>
        <v>0.8881469115191987</v>
      </c>
      <c r="AC14" s="1">
        <f t="shared" si="13"/>
        <v>0.8740416210295728</v>
      </c>
      <c r="AD14" s="1">
        <f t="shared" si="14"/>
        <v>0.8810378139663263</v>
      </c>
      <c r="AE14" s="1">
        <f t="shared" si="15"/>
        <v>0.9015025041736227</v>
      </c>
      <c r="AF14" s="1">
        <f t="shared" si="16"/>
        <v>0.8871851040525739</v>
      </c>
      <c r="AG14" s="1">
        <f t="shared" si="17"/>
        <v>0.8942865028981507</v>
      </c>
      <c r="AI14" s="1">
        <f t="shared" si="18"/>
        <v>0.9215189873417722</v>
      </c>
      <c r="AJ14" s="4">
        <f t="shared" si="24"/>
        <v>0.2785923753665689</v>
      </c>
      <c r="AK14" s="5">
        <f t="shared" si="19"/>
        <v>2.0023914529148743</v>
      </c>
      <c r="AL14" s="1">
        <f t="shared" si="20"/>
        <v>0.8727848101265823</v>
      </c>
      <c r="AM14" s="1">
        <f t="shared" si="21"/>
        <v>0.8886075949367088</v>
      </c>
      <c r="AN14" s="4">
        <f t="shared" si="22"/>
        <v>0.8308172826652785</v>
      </c>
      <c r="AO14" s="1"/>
      <c r="AP14" s="1">
        <f t="shared" si="23"/>
        <v>0.015822784810126556</v>
      </c>
    </row>
    <row r="15" spans="15:42" ht="12">
      <c r="O15" s="6"/>
      <c r="P15" s="6"/>
      <c r="Q15" s="6"/>
      <c r="R15" s="1"/>
      <c r="S15" s="1"/>
      <c r="T15" s="6"/>
      <c r="U15" s="6"/>
      <c r="V15" s="6"/>
      <c r="W15" s="6"/>
      <c r="X15" s="6"/>
      <c r="Y15" s="6"/>
      <c r="Z15" s="6"/>
      <c r="AA15" s="6"/>
      <c r="AB15" s="1"/>
      <c r="AC15" s="1"/>
      <c r="AD15" s="1"/>
      <c r="AE15" s="1"/>
      <c r="AF15" s="1"/>
      <c r="AG15" s="1"/>
      <c r="AI15" s="1"/>
      <c r="AJ15" s="4"/>
      <c r="AK15" s="5"/>
      <c r="AL15" s="1"/>
      <c r="AM15" s="1"/>
      <c r="AN15" s="4"/>
      <c r="AO15" s="1"/>
      <c r="AP15" s="1"/>
    </row>
    <row r="16" spans="15:42" ht="12">
      <c r="O16" s="6"/>
      <c r="P16" s="6"/>
      <c r="Q16" s="6"/>
      <c r="R16" s="1"/>
      <c r="S16" s="1"/>
      <c r="T16" s="6"/>
      <c r="U16" s="6"/>
      <c r="V16" s="6"/>
      <c r="W16" s="6"/>
      <c r="X16" s="6"/>
      <c r="Y16" s="6"/>
      <c r="Z16" s="6"/>
      <c r="AA16" s="6"/>
      <c r="AB16" s="1"/>
      <c r="AC16" s="1"/>
      <c r="AD16" s="1"/>
      <c r="AE16" s="1"/>
      <c r="AF16" s="1"/>
      <c r="AG16" s="1"/>
      <c r="AI16" s="1"/>
      <c r="AJ16" s="4"/>
      <c r="AK16" s="5"/>
      <c r="AL16" s="1"/>
      <c r="AM16" s="1"/>
      <c r="AN16" s="4"/>
      <c r="AO16" s="1"/>
      <c r="AP16" s="1"/>
    </row>
    <row r="17" spans="15:42" ht="12">
      <c r="O17" s="6"/>
      <c r="P17" s="6"/>
      <c r="Q17" s="6"/>
      <c r="R17" s="1"/>
      <c r="S17" s="1"/>
      <c r="T17" s="6"/>
      <c r="U17" s="6"/>
      <c r="V17" s="6"/>
      <c r="W17" s="6"/>
      <c r="X17" s="6"/>
      <c r="Y17" s="6"/>
      <c r="Z17" s="6"/>
      <c r="AA17" s="6"/>
      <c r="AB17" s="1"/>
      <c r="AC17" s="1"/>
      <c r="AD17" s="1"/>
      <c r="AE17" s="1"/>
      <c r="AF17" s="1"/>
      <c r="AG17" s="1"/>
      <c r="AI17" s="1"/>
      <c r="AJ17" s="4"/>
      <c r="AK17" s="5"/>
      <c r="AL17" s="1"/>
      <c r="AM17" s="1"/>
      <c r="AN17" s="4"/>
      <c r="AO17" s="1"/>
      <c r="AP17" s="1"/>
    </row>
    <row r="18" spans="15:42" ht="12">
      <c r="O18" s="6"/>
      <c r="P18" s="6"/>
      <c r="Q18" s="6"/>
      <c r="R18" s="1"/>
      <c r="S18" s="1"/>
      <c r="T18" s="6"/>
      <c r="U18" s="6"/>
      <c r="V18" s="6"/>
      <c r="W18" s="6"/>
      <c r="X18" s="6"/>
      <c r="Y18" s="6"/>
      <c r="Z18" s="6"/>
      <c r="AA18" s="6"/>
      <c r="AB18" s="1"/>
      <c r="AC18" s="1"/>
      <c r="AD18" s="1"/>
      <c r="AE18" s="1"/>
      <c r="AF18" s="1"/>
      <c r="AG18" s="1"/>
      <c r="AI18" s="1"/>
      <c r="AJ18" s="4"/>
      <c r="AK18" s="5"/>
      <c r="AL18" s="1"/>
      <c r="AM18" s="1"/>
      <c r="AN18" s="4"/>
      <c r="AO18" s="1"/>
      <c r="AP18" s="1"/>
    </row>
    <row r="19" spans="15:42" ht="12">
      <c r="O19" s="6"/>
      <c r="P19" s="6"/>
      <c r="Q19" s="6"/>
      <c r="R19" s="1"/>
      <c r="S19" s="1"/>
      <c r="T19" s="6"/>
      <c r="U19" s="6"/>
      <c r="V19" s="6"/>
      <c r="W19" s="6"/>
      <c r="X19" s="6"/>
      <c r="Y19" s="6"/>
      <c r="Z19" s="6"/>
      <c r="AA19" s="6"/>
      <c r="AB19" s="1"/>
      <c r="AC19" s="1"/>
      <c r="AD19" s="1"/>
      <c r="AE19" s="1"/>
      <c r="AF19" s="1"/>
      <c r="AG19" s="1"/>
      <c r="AI19" s="1"/>
      <c r="AJ19" s="4"/>
      <c r="AK19" s="5"/>
      <c r="AL19" s="1"/>
      <c r="AM19" s="1"/>
      <c r="AN19" s="4"/>
      <c r="AO19" s="1"/>
      <c r="AP19" s="1"/>
    </row>
    <row r="20" spans="15:42" ht="12">
      <c r="O20" s="6"/>
      <c r="P20" s="6"/>
      <c r="Q20" s="6"/>
      <c r="R20" s="1"/>
      <c r="S20" s="1"/>
      <c r="T20" s="6"/>
      <c r="U20" s="6"/>
      <c r="V20" s="6"/>
      <c r="W20" s="6"/>
      <c r="X20" s="6"/>
      <c r="Y20" s="6"/>
      <c r="Z20" s="6"/>
      <c r="AA20" s="6"/>
      <c r="AB20" s="1"/>
      <c r="AC20" s="1"/>
      <c r="AD20" s="1"/>
      <c r="AE20" s="1"/>
      <c r="AF20" s="1"/>
      <c r="AG20" s="1"/>
      <c r="AI20" s="1"/>
      <c r="AJ20" s="4"/>
      <c r="AK20" s="5"/>
      <c r="AL20" s="1"/>
      <c r="AM20" s="1"/>
      <c r="AN20" s="4"/>
      <c r="AO20" s="1"/>
      <c r="AP20" s="1"/>
    </row>
    <row r="21" spans="15:42" ht="12">
      <c r="O21" s="6"/>
      <c r="P21" s="6"/>
      <c r="Q21" s="6"/>
      <c r="R21" s="1"/>
      <c r="S21" s="1"/>
      <c r="T21" s="6"/>
      <c r="U21" s="6"/>
      <c r="V21" s="6"/>
      <c r="W21" s="6"/>
      <c r="X21" s="6"/>
      <c r="Y21" s="6"/>
      <c r="Z21" s="6"/>
      <c r="AA21" s="6"/>
      <c r="AB21" s="1"/>
      <c r="AC21" s="1"/>
      <c r="AD21" s="1"/>
      <c r="AE21" s="1"/>
      <c r="AF21" s="1"/>
      <c r="AG21" s="1"/>
      <c r="AI21" s="1"/>
      <c r="AJ21" s="4"/>
      <c r="AK21" s="5"/>
      <c r="AL21" s="1"/>
      <c r="AM21" s="1"/>
      <c r="AN21" s="4"/>
      <c r="AO21" s="1"/>
      <c r="AP21" s="1"/>
    </row>
    <row r="22" spans="15:42" ht="12"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1"/>
      <c r="AC22" s="1"/>
      <c r="AD22" s="1"/>
      <c r="AE22" s="1"/>
      <c r="AF22" s="1"/>
      <c r="AG22" s="1"/>
      <c r="AI22" s="1"/>
      <c r="AJ22" s="4"/>
      <c r="AK22" s="5"/>
      <c r="AL22" s="1"/>
      <c r="AM22" s="1"/>
      <c r="AN22" s="4"/>
      <c r="AO22" s="1"/>
      <c r="AP22" s="1"/>
    </row>
    <row r="23" spans="18:42" ht="12">
      <c r="R23" s="1"/>
      <c r="S23" s="1"/>
      <c r="T23" s="6"/>
      <c r="U23" s="6"/>
      <c r="V23" s="6"/>
      <c r="W23" s="6"/>
      <c r="X23" s="6"/>
      <c r="Y23" s="6"/>
      <c r="Z23" s="6"/>
      <c r="AA23" s="6"/>
      <c r="AB23" s="1"/>
      <c r="AC23" s="1"/>
      <c r="AD23" s="1"/>
      <c r="AE23" s="1"/>
      <c r="AF23" s="1"/>
      <c r="AG23" s="1"/>
      <c r="AI23" s="1"/>
      <c r="AJ23" s="4"/>
      <c r="AK23" s="5"/>
      <c r="AL23" s="1"/>
      <c r="AM23" s="1"/>
      <c r="AN23" s="4"/>
      <c r="AO23" s="1"/>
      <c r="AP23" s="1"/>
    </row>
    <row r="24" spans="18:42" ht="12">
      <c r="R24" s="1"/>
      <c r="S24" s="1"/>
      <c r="T24" s="6"/>
      <c r="U24" s="6"/>
      <c r="V24" s="6"/>
      <c r="W24" s="6"/>
      <c r="X24" s="6"/>
      <c r="Y24" s="6"/>
      <c r="Z24" s="6"/>
      <c r="AA24" s="6"/>
      <c r="AB24" s="1"/>
      <c r="AC24" s="1"/>
      <c r="AD24" s="1"/>
      <c r="AE24" s="1"/>
      <c r="AF24" s="1"/>
      <c r="AG24" s="1"/>
      <c r="AI24" s="1"/>
      <c r="AJ24" s="4"/>
      <c r="AK24" s="5"/>
      <c r="AL24" s="1"/>
      <c r="AM24" s="1"/>
      <c r="AN24" s="4"/>
      <c r="AO24" s="1"/>
      <c r="AP24" s="1"/>
    </row>
    <row r="25" spans="18:42" ht="12">
      <c r="R25" s="1"/>
      <c r="S25" s="1"/>
      <c r="T25" s="6"/>
      <c r="U25" s="6"/>
      <c r="V25" s="6"/>
      <c r="W25" s="6"/>
      <c r="X25" s="6"/>
      <c r="Y25" s="6"/>
      <c r="Z25" s="6"/>
      <c r="AA25" s="6"/>
      <c r="AB25" s="1"/>
      <c r="AC25" s="1"/>
      <c r="AD25" s="1"/>
      <c r="AE25" s="1"/>
      <c r="AF25" s="1"/>
      <c r="AG25" s="1"/>
      <c r="AI25" s="1"/>
      <c r="AJ25" s="4"/>
      <c r="AK25" s="5"/>
      <c r="AL25" s="1"/>
      <c r="AM25" s="1"/>
      <c r="AN25" s="4"/>
      <c r="AO25" s="1"/>
      <c r="AP25" s="1"/>
    </row>
    <row r="26" spans="18:42" ht="12">
      <c r="R26" s="1"/>
      <c r="S26" s="1"/>
      <c r="T26" s="6"/>
      <c r="U26" s="6"/>
      <c r="V26" s="6"/>
      <c r="W26" s="6"/>
      <c r="X26" s="6"/>
      <c r="Y26" s="6"/>
      <c r="Z26" s="6"/>
      <c r="AA26" s="6"/>
      <c r="AB26" s="1"/>
      <c r="AC26" s="1"/>
      <c r="AD26" s="1"/>
      <c r="AE26" s="1"/>
      <c r="AF26" s="1"/>
      <c r="AG26" s="1"/>
      <c r="AI26" s="1"/>
      <c r="AJ26" s="4"/>
      <c r="AK26" s="5"/>
      <c r="AL26" s="1"/>
      <c r="AM26" s="1"/>
      <c r="AN26" s="4"/>
      <c r="AO26" s="1"/>
      <c r="AP26" s="1"/>
    </row>
    <row r="27" spans="18:42" ht="12">
      <c r="R27" s="1"/>
      <c r="S27" s="1"/>
      <c r="T27" s="6"/>
      <c r="U27" s="6"/>
      <c r="V27" s="6"/>
      <c r="W27" s="6"/>
      <c r="X27" s="6"/>
      <c r="Y27" s="6"/>
      <c r="Z27" s="6"/>
      <c r="AA27" s="6"/>
      <c r="AB27" s="1"/>
      <c r="AC27" s="1"/>
      <c r="AD27" s="1"/>
      <c r="AE27" s="1"/>
      <c r="AF27" s="1"/>
      <c r="AG27" s="1"/>
      <c r="AI27" s="1"/>
      <c r="AJ27" s="4"/>
      <c r="AK27" s="5"/>
      <c r="AL27" s="1"/>
      <c r="AM27" s="1"/>
      <c r="AN27" s="4"/>
      <c r="AO27" s="1"/>
      <c r="AP27" s="1"/>
    </row>
    <row r="29" spans="2:42" ht="12">
      <c r="B29" s="6">
        <f>SUM(B3:B27)</f>
        <v>9876</v>
      </c>
      <c r="C29" s="6">
        <f aca="true" t="shared" si="25" ref="C29:M29">SUM(C3:C27)</f>
        <v>1050</v>
      </c>
      <c r="D29" s="6">
        <f t="shared" si="25"/>
        <v>523</v>
      </c>
      <c r="E29" s="6">
        <f t="shared" si="25"/>
        <v>1199</v>
      </c>
      <c r="F29" s="6">
        <f t="shared" si="25"/>
        <v>422</v>
      </c>
      <c r="G29" s="6">
        <f t="shared" si="25"/>
        <v>1100</v>
      </c>
      <c r="H29" s="6">
        <f t="shared" si="25"/>
        <v>9944</v>
      </c>
      <c r="I29" s="6">
        <f t="shared" si="25"/>
        <v>1050</v>
      </c>
      <c r="J29" s="6">
        <f t="shared" si="25"/>
        <v>523</v>
      </c>
      <c r="K29" s="6">
        <f t="shared" si="25"/>
        <v>1199</v>
      </c>
      <c r="L29" s="6">
        <f t="shared" si="25"/>
        <v>435</v>
      </c>
      <c r="M29" s="6">
        <f t="shared" si="25"/>
        <v>1032</v>
      </c>
      <c r="O29" s="6">
        <f>SUM(O3:O27)</f>
        <v>13748</v>
      </c>
      <c r="P29" s="6">
        <f>SUM(P3:P27)</f>
        <v>12175</v>
      </c>
      <c r="Q29" s="6">
        <f>SUM(Q3:Q27)</f>
        <v>1573</v>
      </c>
      <c r="R29" s="1">
        <f>P29/O29</f>
        <v>0.8855833575792843</v>
      </c>
      <c r="S29" s="1">
        <f>Q29/O29</f>
        <v>0.11441664242071574</v>
      </c>
      <c r="T29" s="6">
        <f aca="true" t="shared" si="26" ref="T29:AA29">SUM(T3:T27)</f>
        <v>9876</v>
      </c>
      <c r="U29" s="6">
        <f t="shared" si="26"/>
        <v>9944</v>
      </c>
      <c r="V29" s="6">
        <f t="shared" si="26"/>
        <v>1050</v>
      </c>
      <c r="W29" s="6">
        <f t="shared" si="26"/>
        <v>10976</v>
      </c>
      <c r="X29" s="6">
        <f t="shared" si="26"/>
        <v>422</v>
      </c>
      <c r="Y29" s="6">
        <f t="shared" si="26"/>
        <v>435</v>
      </c>
      <c r="Z29" s="6">
        <f t="shared" si="26"/>
        <v>523</v>
      </c>
      <c r="AA29" s="6">
        <f t="shared" si="26"/>
        <v>1199</v>
      </c>
      <c r="AI29" s="1">
        <f>W29/P29</f>
        <v>0.9015195071868584</v>
      </c>
      <c r="AJ29" s="4">
        <f>MAX(0.001,Z29)/MAX(0.001,Q29)</f>
        <v>0.33248569612205975</v>
      </c>
      <c r="AK29" s="5">
        <f>NORMSINV(AI29)-NORMSINV(AJ29)</f>
        <v>1.7233180224689533</v>
      </c>
      <c r="AL29" s="7">
        <f>AVERAGE(AL3:AL27)</f>
        <v>0.8330171947439993</v>
      </c>
      <c r="AM29" s="7">
        <f>AVERAGE(AM3:AM27)</f>
        <v>0.8414545162019361</v>
      </c>
      <c r="AN29" s="7">
        <f>AVERAGE(AN3:AN27)</f>
        <v>0.7899764421449649</v>
      </c>
      <c r="AP29" s="7">
        <f>AVERAGE(AP3:AP27)</f>
        <v>0.008437321457936922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B27" sqref="B27"/>
    </sheetView>
  </sheetViews>
  <sheetFormatPr defaultColWidth="9.00390625" defaultRowHeight="12.75"/>
  <cols>
    <col min="1" max="1" width="18.875" style="0" customWidth="1"/>
    <col min="2" max="16384" width="8.75390625" style="0" customWidth="1"/>
  </cols>
  <sheetData>
    <row r="1" ht="12">
      <c r="A1" t="s">
        <v>7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6"/>
      <c r="P3" s="6"/>
      <c r="Q3" s="6"/>
      <c r="R3" s="1"/>
      <c r="S3" s="1"/>
      <c r="T3" s="6"/>
      <c r="U3" s="6"/>
      <c r="V3" s="6"/>
      <c r="W3" s="6"/>
      <c r="X3" s="6"/>
      <c r="Y3" s="6"/>
      <c r="Z3" s="6"/>
      <c r="AA3" s="6"/>
      <c r="AB3" s="1"/>
      <c r="AC3" s="1"/>
      <c r="AD3" s="1"/>
      <c r="AE3" s="1"/>
      <c r="AF3" s="1"/>
      <c r="AG3" s="1"/>
      <c r="AI3" s="1"/>
      <c r="AJ3" s="4"/>
      <c r="AK3" s="5"/>
      <c r="AL3" s="1"/>
      <c r="AM3" s="1"/>
      <c r="AN3" s="4"/>
      <c r="AO3" s="1"/>
      <c r="AP3" s="1"/>
      <c r="AQ3" s="1"/>
    </row>
    <row r="4" spans="15:42" ht="12">
      <c r="O4" s="6"/>
      <c r="P4" s="6"/>
      <c r="Q4" s="6"/>
      <c r="R4" s="1"/>
      <c r="S4" s="1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  <c r="AG4" s="1"/>
      <c r="AI4" s="1"/>
      <c r="AJ4" s="4"/>
      <c r="AK4" s="5"/>
      <c r="AL4" s="1"/>
      <c r="AM4" s="1"/>
      <c r="AN4" s="4"/>
      <c r="AO4" s="1"/>
      <c r="AP4" s="1"/>
    </row>
    <row r="5" spans="15:42" ht="12">
      <c r="O5" s="6"/>
      <c r="P5" s="6"/>
      <c r="Q5" s="6"/>
      <c r="R5" s="1"/>
      <c r="S5" s="1"/>
      <c r="T5" s="6"/>
      <c r="U5" s="6"/>
      <c r="V5" s="6"/>
      <c r="W5" s="6"/>
      <c r="X5" s="6"/>
      <c r="Y5" s="6"/>
      <c r="Z5" s="6"/>
      <c r="AA5" s="6"/>
      <c r="AB5" s="1"/>
      <c r="AC5" s="1"/>
      <c r="AD5" s="1"/>
      <c r="AE5" s="1"/>
      <c r="AF5" s="1"/>
      <c r="AG5" s="1"/>
      <c r="AI5" s="1"/>
      <c r="AJ5" s="4"/>
      <c r="AK5" s="5"/>
      <c r="AL5" s="1"/>
      <c r="AM5" s="1"/>
      <c r="AN5" s="4"/>
      <c r="AO5" s="1"/>
      <c r="AP5" s="1"/>
    </row>
    <row r="6" spans="15:42" ht="12">
      <c r="O6" s="6"/>
      <c r="P6" s="6"/>
      <c r="Q6" s="6"/>
      <c r="R6" s="1"/>
      <c r="S6" s="1"/>
      <c r="T6" s="6"/>
      <c r="U6" s="6"/>
      <c r="V6" s="6"/>
      <c r="W6" s="6"/>
      <c r="X6" s="6"/>
      <c r="Y6" s="6"/>
      <c r="Z6" s="6"/>
      <c r="AA6" s="6"/>
      <c r="AB6" s="1"/>
      <c r="AC6" s="1"/>
      <c r="AD6" s="1"/>
      <c r="AE6" s="1"/>
      <c r="AF6" s="1"/>
      <c r="AG6" s="1"/>
      <c r="AI6" s="1"/>
      <c r="AJ6" s="4"/>
      <c r="AK6" s="5"/>
      <c r="AL6" s="1"/>
      <c r="AM6" s="1"/>
      <c r="AN6" s="4"/>
      <c r="AO6" s="1"/>
      <c r="AP6" s="1"/>
    </row>
    <row r="7" spans="1:42" ht="12">
      <c r="A7" t="s">
        <v>41</v>
      </c>
      <c r="B7">
        <v>1194</v>
      </c>
      <c r="C7">
        <v>146</v>
      </c>
      <c r="D7">
        <v>4</v>
      </c>
      <c r="E7">
        <v>309</v>
      </c>
      <c r="F7">
        <v>0</v>
      </c>
      <c r="G7">
        <v>18</v>
      </c>
      <c r="H7">
        <v>1195</v>
      </c>
      <c r="I7">
        <v>146</v>
      </c>
      <c r="J7">
        <v>4</v>
      </c>
      <c r="K7">
        <v>309</v>
      </c>
      <c r="L7">
        <v>0</v>
      </c>
      <c r="M7">
        <v>17</v>
      </c>
      <c r="O7" s="6">
        <f aca="true" t="shared" si="0" ref="O7:O14">B7+G7+C7+D7+E7</f>
        <v>1671</v>
      </c>
      <c r="P7" s="6">
        <f aca="true" t="shared" si="1" ref="P7:P14">B7+G7+E7</f>
        <v>1521</v>
      </c>
      <c r="Q7" s="6">
        <f aca="true" t="shared" si="2" ref="Q7:Q14">C7+D7</f>
        <v>150</v>
      </c>
      <c r="R7" s="1">
        <f aca="true" t="shared" si="3" ref="R7:R14">P7/O7</f>
        <v>0.9102333931777379</v>
      </c>
      <c r="S7" s="1">
        <f aca="true" t="shared" si="4" ref="S7:S14">Q7/O7</f>
        <v>0.08976660682226212</v>
      </c>
      <c r="T7" s="6">
        <f aca="true" t="shared" si="5" ref="T7:T14">B7</f>
        <v>1194</v>
      </c>
      <c r="U7" s="6">
        <f aca="true" t="shared" si="6" ref="U7:U14">H7</f>
        <v>1195</v>
      </c>
      <c r="V7" s="6">
        <f aca="true" t="shared" si="7" ref="V7:V14">C7</f>
        <v>146</v>
      </c>
      <c r="W7" s="6">
        <f aca="true" t="shared" si="8" ref="W7:W14">B7+G7</f>
        <v>1212</v>
      </c>
      <c r="X7" s="6">
        <f aca="true" t="shared" si="9" ref="X7:X14">F7</f>
        <v>0</v>
      </c>
      <c r="Y7" s="6">
        <f aca="true" t="shared" si="10" ref="Y7:Y14">L7</f>
        <v>0</v>
      </c>
      <c r="Z7" s="6">
        <f aca="true" t="shared" si="11" ref="Z7:AA14">D7</f>
        <v>4</v>
      </c>
      <c r="AA7" s="6">
        <f t="shared" si="11"/>
        <v>309</v>
      </c>
      <c r="AB7" s="1">
        <f aca="true" t="shared" si="12" ref="AB7:AB14">(T7+V7)/(W7+V7+Z7)</f>
        <v>0.9838472834067548</v>
      </c>
      <c r="AC7" s="1">
        <f aca="true" t="shared" si="13" ref="AC7:AC14">(T7+V7)/(W7+V7+AA7)</f>
        <v>0.8038392321535693</v>
      </c>
      <c r="AD7" s="1">
        <f aca="true" t="shared" si="14" ref="AD7:AD14">2*AB7*AC7/(AB7+AC7)</f>
        <v>0.8847804555959062</v>
      </c>
      <c r="AE7" s="1">
        <f aca="true" t="shared" si="15" ref="AE7:AE14">(U7+V7)/(W7+V7+Z7)</f>
        <v>0.9845814977973568</v>
      </c>
      <c r="AF7" s="1">
        <f aca="true" t="shared" si="16" ref="AF7:AF14">(U7+V7)/(W7+V7+AA7)</f>
        <v>0.8044391121775645</v>
      </c>
      <c r="AG7" s="1">
        <f aca="true" t="shared" si="17" ref="AG7:AG14">2*AE7*AF7/(AE7+AF7)</f>
        <v>0.8854407395179926</v>
      </c>
      <c r="AI7" s="1">
        <f aca="true" t="shared" si="18" ref="AI7:AI14">W7/P7</f>
        <v>0.796844181459566</v>
      </c>
      <c r="AJ7" s="4">
        <f>MAX(0.001,Z7)/MAX(0.001,Q7)</f>
        <v>0.02666666666666667</v>
      </c>
      <c r="AK7" s="5">
        <f aca="true" t="shared" si="19" ref="AK7:AK14">NORMSINV(AI7)-NORMSINV(AJ7)</f>
        <v>2.762613911564441</v>
      </c>
      <c r="AL7" s="1">
        <f aca="true" t="shared" si="20" ref="AL7:AL14">(T7+X7)/P7</f>
        <v>0.7850098619329389</v>
      </c>
      <c r="AM7" s="1">
        <f aca="true" t="shared" si="21" ref="AM7:AM14">(U7+Y7)/P7</f>
        <v>0.7856673241288626</v>
      </c>
      <c r="AN7" s="4">
        <f aca="true" t="shared" si="22" ref="AN7:AN14">(T7+V7)/O7</f>
        <v>0.8019150209455416</v>
      </c>
      <c r="AO7" s="1"/>
      <c r="AP7" s="1">
        <f aca="true" t="shared" si="23" ref="AP7:AP14">AM7-AL7</f>
        <v>0.0006574621959237748</v>
      </c>
    </row>
    <row r="8" spans="1:42" ht="12">
      <c r="A8" t="s">
        <v>42</v>
      </c>
      <c r="B8">
        <v>1061</v>
      </c>
      <c r="C8">
        <v>151</v>
      </c>
      <c r="D8">
        <v>1</v>
      </c>
      <c r="E8">
        <v>285</v>
      </c>
      <c r="F8">
        <v>29</v>
      </c>
      <c r="G8">
        <v>47</v>
      </c>
      <c r="H8">
        <v>1061</v>
      </c>
      <c r="I8">
        <v>151</v>
      </c>
      <c r="J8">
        <v>1</v>
      </c>
      <c r="K8">
        <v>285</v>
      </c>
      <c r="L8">
        <v>29</v>
      </c>
      <c r="M8">
        <v>47</v>
      </c>
      <c r="O8" s="6">
        <f t="shared" si="0"/>
        <v>1545</v>
      </c>
      <c r="P8" s="6">
        <f t="shared" si="1"/>
        <v>1393</v>
      </c>
      <c r="Q8" s="6">
        <f t="shared" si="2"/>
        <v>152</v>
      </c>
      <c r="R8" s="1">
        <f t="shared" si="3"/>
        <v>0.9016181229773462</v>
      </c>
      <c r="S8" s="1">
        <f t="shared" si="4"/>
        <v>0.09838187702265372</v>
      </c>
      <c r="T8" s="6">
        <f t="shared" si="5"/>
        <v>1061</v>
      </c>
      <c r="U8" s="6">
        <f t="shared" si="6"/>
        <v>1061</v>
      </c>
      <c r="V8" s="6">
        <f t="shared" si="7"/>
        <v>151</v>
      </c>
      <c r="W8" s="6">
        <f t="shared" si="8"/>
        <v>1108</v>
      </c>
      <c r="X8" s="6">
        <f t="shared" si="9"/>
        <v>29</v>
      </c>
      <c r="Y8" s="6">
        <f t="shared" si="10"/>
        <v>29</v>
      </c>
      <c r="Z8" s="6">
        <f t="shared" si="11"/>
        <v>1</v>
      </c>
      <c r="AA8" s="6">
        <f t="shared" si="11"/>
        <v>285</v>
      </c>
      <c r="AB8" s="1">
        <f t="shared" si="12"/>
        <v>0.9619047619047619</v>
      </c>
      <c r="AC8" s="1">
        <f t="shared" si="13"/>
        <v>0.7849740932642487</v>
      </c>
      <c r="AD8" s="1">
        <f t="shared" si="14"/>
        <v>0.8644793152639086</v>
      </c>
      <c r="AE8" s="1">
        <f t="shared" si="15"/>
        <v>0.9619047619047619</v>
      </c>
      <c r="AF8" s="1">
        <f t="shared" si="16"/>
        <v>0.7849740932642487</v>
      </c>
      <c r="AG8" s="1">
        <f t="shared" si="17"/>
        <v>0.8644793152639086</v>
      </c>
      <c r="AI8" s="1">
        <f t="shared" si="18"/>
        <v>0.7954055994256999</v>
      </c>
      <c r="AJ8" s="4">
        <f aca="true" t="shared" si="24" ref="AJ8:AJ14">MAX(0.001,Z8)/MAX(0.001,Q8)</f>
        <v>0.006578947368421052</v>
      </c>
      <c r="AK8" s="5">
        <f t="shared" si="19"/>
        <v>3.304788891940684</v>
      </c>
      <c r="AL8" s="1">
        <f t="shared" si="20"/>
        <v>0.782483847810481</v>
      </c>
      <c r="AM8" s="1">
        <f t="shared" si="21"/>
        <v>0.782483847810481</v>
      </c>
      <c r="AN8" s="4">
        <f t="shared" si="22"/>
        <v>0.7844660194174757</v>
      </c>
      <c r="AO8" s="1"/>
      <c r="AP8" s="1">
        <f t="shared" si="23"/>
        <v>0</v>
      </c>
    </row>
    <row r="9" spans="1:42" ht="12">
      <c r="A9" t="s">
        <v>43</v>
      </c>
      <c r="B9">
        <v>786</v>
      </c>
      <c r="C9">
        <v>523</v>
      </c>
      <c r="D9">
        <v>11</v>
      </c>
      <c r="E9">
        <v>132</v>
      </c>
      <c r="F9">
        <v>0</v>
      </c>
      <c r="G9">
        <v>31</v>
      </c>
      <c r="H9">
        <v>807</v>
      </c>
      <c r="I9">
        <v>523</v>
      </c>
      <c r="J9">
        <v>11</v>
      </c>
      <c r="K9">
        <v>132</v>
      </c>
      <c r="L9">
        <v>10</v>
      </c>
      <c r="M9">
        <v>10</v>
      </c>
      <c r="O9" s="6">
        <f t="shared" si="0"/>
        <v>1483</v>
      </c>
      <c r="P9" s="6">
        <f t="shared" si="1"/>
        <v>949</v>
      </c>
      <c r="Q9" s="6">
        <f t="shared" si="2"/>
        <v>534</v>
      </c>
      <c r="R9" s="1">
        <f t="shared" si="3"/>
        <v>0.6399190829399866</v>
      </c>
      <c r="S9" s="1">
        <f t="shared" si="4"/>
        <v>0.3600809170600135</v>
      </c>
      <c r="T9" s="6">
        <f t="shared" si="5"/>
        <v>786</v>
      </c>
      <c r="U9" s="6">
        <f t="shared" si="6"/>
        <v>807</v>
      </c>
      <c r="V9" s="6">
        <f t="shared" si="7"/>
        <v>523</v>
      </c>
      <c r="W9" s="6">
        <f t="shared" si="8"/>
        <v>817</v>
      </c>
      <c r="X9" s="6">
        <f t="shared" si="9"/>
        <v>0</v>
      </c>
      <c r="Y9" s="6">
        <f t="shared" si="10"/>
        <v>10</v>
      </c>
      <c r="Z9" s="6">
        <f t="shared" si="11"/>
        <v>11</v>
      </c>
      <c r="AA9" s="6">
        <f t="shared" si="11"/>
        <v>132</v>
      </c>
      <c r="AB9" s="1">
        <f t="shared" si="12"/>
        <v>0.9689119170984456</v>
      </c>
      <c r="AC9" s="1">
        <f t="shared" si="13"/>
        <v>0.889266304347826</v>
      </c>
      <c r="AD9" s="1">
        <f t="shared" si="14"/>
        <v>0.9273822174991144</v>
      </c>
      <c r="AE9" s="1">
        <f t="shared" si="15"/>
        <v>0.9844559585492227</v>
      </c>
      <c r="AF9" s="1">
        <f t="shared" si="16"/>
        <v>0.9035326086956522</v>
      </c>
      <c r="AG9" s="1">
        <f t="shared" si="17"/>
        <v>0.9422600070846616</v>
      </c>
      <c r="AI9" s="1">
        <f t="shared" si="18"/>
        <v>0.8609062170706007</v>
      </c>
      <c r="AJ9" s="4">
        <f t="shared" si="24"/>
        <v>0.020599250936329586</v>
      </c>
      <c r="AK9" s="5">
        <f t="shared" si="19"/>
        <v>3.125926523546119</v>
      </c>
      <c r="AL9" s="1">
        <f t="shared" si="20"/>
        <v>0.8282402528977871</v>
      </c>
      <c r="AM9" s="1">
        <f t="shared" si="21"/>
        <v>0.8609062170706007</v>
      </c>
      <c r="AN9" s="4">
        <f t="shared" si="22"/>
        <v>0.882670262980445</v>
      </c>
      <c r="AO9" s="1"/>
      <c r="AP9" s="1">
        <f t="shared" si="23"/>
        <v>0.03266596417281353</v>
      </c>
    </row>
    <row r="10" spans="1:42" ht="12">
      <c r="A10" t="s">
        <v>44</v>
      </c>
      <c r="B10">
        <v>671</v>
      </c>
      <c r="C10">
        <v>224</v>
      </c>
      <c r="D10">
        <v>5</v>
      </c>
      <c r="E10">
        <v>97</v>
      </c>
      <c r="F10">
        <v>0</v>
      </c>
      <c r="G10">
        <v>8</v>
      </c>
      <c r="H10">
        <v>671</v>
      </c>
      <c r="I10">
        <v>224</v>
      </c>
      <c r="J10">
        <v>5</v>
      </c>
      <c r="K10">
        <v>97</v>
      </c>
      <c r="L10">
        <v>0</v>
      </c>
      <c r="M10">
        <v>8</v>
      </c>
      <c r="O10" s="6">
        <f t="shared" si="0"/>
        <v>1005</v>
      </c>
      <c r="P10" s="6">
        <f t="shared" si="1"/>
        <v>776</v>
      </c>
      <c r="Q10" s="6">
        <f t="shared" si="2"/>
        <v>229</v>
      </c>
      <c r="R10" s="1">
        <f t="shared" si="3"/>
        <v>0.7721393034825871</v>
      </c>
      <c r="S10" s="1">
        <f t="shared" si="4"/>
        <v>0.22786069651741295</v>
      </c>
      <c r="T10" s="6">
        <f t="shared" si="5"/>
        <v>671</v>
      </c>
      <c r="U10" s="6">
        <f t="shared" si="6"/>
        <v>671</v>
      </c>
      <c r="V10" s="6">
        <f t="shared" si="7"/>
        <v>224</v>
      </c>
      <c r="W10" s="6">
        <f t="shared" si="8"/>
        <v>679</v>
      </c>
      <c r="X10" s="6">
        <f t="shared" si="9"/>
        <v>0</v>
      </c>
      <c r="Y10" s="6">
        <f t="shared" si="10"/>
        <v>0</v>
      </c>
      <c r="Z10" s="6">
        <f t="shared" si="11"/>
        <v>5</v>
      </c>
      <c r="AA10" s="6">
        <f t="shared" si="11"/>
        <v>97</v>
      </c>
      <c r="AB10" s="1">
        <f t="shared" si="12"/>
        <v>0.98568281938326</v>
      </c>
      <c r="AC10" s="1">
        <f t="shared" si="13"/>
        <v>0.895</v>
      </c>
      <c r="AD10" s="1">
        <f t="shared" si="14"/>
        <v>0.9381551362683438</v>
      </c>
      <c r="AE10" s="1">
        <f t="shared" si="15"/>
        <v>0.98568281938326</v>
      </c>
      <c r="AF10" s="1">
        <f t="shared" si="16"/>
        <v>0.895</v>
      </c>
      <c r="AG10" s="1">
        <f t="shared" si="17"/>
        <v>0.9381551362683438</v>
      </c>
      <c r="AI10" s="1">
        <f t="shared" si="18"/>
        <v>0.875</v>
      </c>
      <c r="AJ10" s="4">
        <f t="shared" si="24"/>
        <v>0.021834061135371178</v>
      </c>
      <c r="AK10" s="5">
        <f t="shared" si="19"/>
        <v>3.1676119238523857</v>
      </c>
      <c r="AL10" s="1">
        <f t="shared" si="20"/>
        <v>0.8646907216494846</v>
      </c>
      <c r="AM10" s="1">
        <f t="shared" si="21"/>
        <v>0.8646907216494846</v>
      </c>
      <c r="AN10" s="4">
        <f t="shared" si="22"/>
        <v>0.8905472636815921</v>
      </c>
      <c r="AO10" s="1"/>
      <c r="AP10" s="1">
        <f t="shared" si="23"/>
        <v>0</v>
      </c>
    </row>
    <row r="11" spans="1:42" ht="12">
      <c r="A11" t="s">
        <v>45</v>
      </c>
      <c r="B11">
        <v>1105</v>
      </c>
      <c r="C11">
        <v>105</v>
      </c>
      <c r="D11">
        <v>3</v>
      </c>
      <c r="E11">
        <v>571</v>
      </c>
      <c r="F11">
        <v>0</v>
      </c>
      <c r="G11">
        <v>139</v>
      </c>
      <c r="H11">
        <v>1150</v>
      </c>
      <c r="I11">
        <v>105</v>
      </c>
      <c r="J11">
        <v>3</v>
      </c>
      <c r="K11">
        <v>571</v>
      </c>
      <c r="L11">
        <v>5</v>
      </c>
      <c r="M11">
        <v>94</v>
      </c>
      <c r="O11" s="6">
        <f>B11+G11+C11+D11+E11+FIXES!E11</f>
        <v>1923</v>
      </c>
      <c r="P11" s="6">
        <f>B11+G11+E11+FIXES!E11</f>
        <v>1815</v>
      </c>
      <c r="Q11" s="6">
        <f t="shared" si="2"/>
        <v>108</v>
      </c>
      <c r="R11" s="1">
        <f t="shared" si="3"/>
        <v>0.9438377535101404</v>
      </c>
      <c r="S11" s="1">
        <f t="shared" si="4"/>
        <v>0.056162246489859596</v>
      </c>
      <c r="T11" s="6">
        <f t="shared" si="5"/>
        <v>1105</v>
      </c>
      <c r="U11" s="6">
        <f t="shared" si="6"/>
        <v>1150</v>
      </c>
      <c r="V11" s="6">
        <f t="shared" si="7"/>
        <v>105</v>
      </c>
      <c r="W11" s="6">
        <f t="shared" si="8"/>
        <v>1244</v>
      </c>
      <c r="X11" s="6">
        <f t="shared" si="9"/>
        <v>0</v>
      </c>
      <c r="Y11" s="6">
        <f t="shared" si="10"/>
        <v>5</v>
      </c>
      <c r="Z11" s="6">
        <f t="shared" si="11"/>
        <v>3</v>
      </c>
      <c r="AA11" s="6">
        <f>E11+FIXES!E11</f>
        <v>571</v>
      </c>
      <c r="AB11" s="1">
        <f t="shared" si="12"/>
        <v>0.8949704142011834</v>
      </c>
      <c r="AC11" s="1">
        <f t="shared" si="13"/>
        <v>0.6302083333333334</v>
      </c>
      <c r="AD11" s="1">
        <f t="shared" si="14"/>
        <v>0.7396088019559901</v>
      </c>
      <c r="AE11" s="1">
        <f t="shared" si="15"/>
        <v>0.9282544378698225</v>
      </c>
      <c r="AF11" s="1">
        <f t="shared" si="16"/>
        <v>0.6536458333333334</v>
      </c>
      <c r="AG11" s="1">
        <f t="shared" si="17"/>
        <v>0.7671149144254279</v>
      </c>
      <c r="AI11" s="1">
        <f t="shared" si="18"/>
        <v>0.6853994490358126</v>
      </c>
      <c r="AJ11" s="4">
        <f t="shared" si="24"/>
        <v>0.027777777777777776</v>
      </c>
      <c r="AK11" s="5">
        <f t="shared" si="19"/>
        <v>2.397357436049695</v>
      </c>
      <c r="AL11" s="1">
        <f t="shared" si="20"/>
        <v>0.6088154269972452</v>
      </c>
      <c r="AM11" s="1">
        <f t="shared" si="21"/>
        <v>0.6363636363636364</v>
      </c>
      <c r="AN11" s="4">
        <f t="shared" si="22"/>
        <v>0.6292251690067603</v>
      </c>
      <c r="AO11" s="1"/>
      <c r="AP11" s="1">
        <f t="shared" si="23"/>
        <v>0.02754820936639113</v>
      </c>
    </row>
    <row r="12" spans="1:42" ht="12">
      <c r="A12" t="s">
        <v>46</v>
      </c>
      <c r="B12">
        <v>1562</v>
      </c>
      <c r="C12">
        <v>4</v>
      </c>
      <c r="D12">
        <v>1</v>
      </c>
      <c r="E12">
        <v>39</v>
      </c>
      <c r="F12">
        <v>0</v>
      </c>
      <c r="G12">
        <v>55</v>
      </c>
      <c r="H12">
        <v>1562</v>
      </c>
      <c r="I12">
        <v>4</v>
      </c>
      <c r="J12">
        <v>1</v>
      </c>
      <c r="K12">
        <v>39</v>
      </c>
      <c r="L12">
        <v>0</v>
      </c>
      <c r="M12">
        <v>55</v>
      </c>
      <c r="O12" s="6">
        <f t="shared" si="0"/>
        <v>1661</v>
      </c>
      <c r="P12" s="6">
        <f t="shared" si="1"/>
        <v>1656</v>
      </c>
      <c r="Q12" s="6">
        <f t="shared" si="2"/>
        <v>5</v>
      </c>
      <c r="R12" s="1">
        <f t="shared" si="3"/>
        <v>0.9969897652016857</v>
      </c>
      <c r="S12" s="1">
        <f t="shared" si="4"/>
        <v>0.0030102347983142685</v>
      </c>
      <c r="T12" s="6">
        <f t="shared" si="5"/>
        <v>1562</v>
      </c>
      <c r="U12" s="6">
        <f t="shared" si="6"/>
        <v>1562</v>
      </c>
      <c r="V12" s="6">
        <f t="shared" si="7"/>
        <v>4</v>
      </c>
      <c r="W12" s="6">
        <f t="shared" si="8"/>
        <v>1617</v>
      </c>
      <c r="X12" s="6">
        <f t="shared" si="9"/>
        <v>0</v>
      </c>
      <c r="Y12" s="6">
        <f t="shared" si="10"/>
        <v>0</v>
      </c>
      <c r="Z12" s="6">
        <f t="shared" si="11"/>
        <v>1</v>
      </c>
      <c r="AA12" s="6">
        <f t="shared" si="11"/>
        <v>39</v>
      </c>
      <c r="AB12" s="1">
        <f t="shared" si="12"/>
        <v>0.9654747225647349</v>
      </c>
      <c r="AC12" s="1">
        <f t="shared" si="13"/>
        <v>0.9433734939759036</v>
      </c>
      <c r="AD12" s="1">
        <f t="shared" si="14"/>
        <v>0.9542961608775137</v>
      </c>
      <c r="AE12" s="1">
        <f t="shared" si="15"/>
        <v>0.9654747225647349</v>
      </c>
      <c r="AF12" s="1">
        <f t="shared" si="16"/>
        <v>0.9433734939759036</v>
      </c>
      <c r="AG12" s="1">
        <f t="shared" si="17"/>
        <v>0.9542961608775137</v>
      </c>
      <c r="AI12" s="1">
        <f t="shared" si="18"/>
        <v>0.9764492753623188</v>
      </c>
      <c r="AJ12" s="4">
        <f t="shared" si="24"/>
        <v>0.2</v>
      </c>
      <c r="AK12" s="5">
        <f t="shared" si="19"/>
        <v>2.8270080710248044</v>
      </c>
      <c r="AL12" s="1">
        <f t="shared" si="20"/>
        <v>0.9432367149758454</v>
      </c>
      <c r="AM12" s="1">
        <f t="shared" si="21"/>
        <v>0.9432367149758454</v>
      </c>
      <c r="AN12" s="4">
        <f t="shared" si="22"/>
        <v>0.9428055388320289</v>
      </c>
      <c r="AO12" s="1"/>
      <c r="AP12" s="1">
        <f t="shared" si="23"/>
        <v>0</v>
      </c>
    </row>
    <row r="13" spans="1:42" ht="12">
      <c r="A13" t="s">
        <v>47</v>
      </c>
      <c r="B13">
        <v>2106</v>
      </c>
      <c r="C13">
        <v>42</v>
      </c>
      <c r="D13">
        <v>12</v>
      </c>
      <c r="E13">
        <v>161</v>
      </c>
      <c r="F13">
        <v>0</v>
      </c>
      <c r="G13">
        <v>218</v>
      </c>
      <c r="H13">
        <v>2108</v>
      </c>
      <c r="I13">
        <v>42</v>
      </c>
      <c r="J13">
        <v>12</v>
      </c>
      <c r="K13">
        <v>161</v>
      </c>
      <c r="L13">
        <v>0</v>
      </c>
      <c r="M13">
        <v>216</v>
      </c>
      <c r="O13" s="6">
        <f t="shared" si="0"/>
        <v>2539</v>
      </c>
      <c r="P13" s="6">
        <f t="shared" si="1"/>
        <v>2485</v>
      </c>
      <c r="Q13" s="6">
        <f t="shared" si="2"/>
        <v>54</v>
      </c>
      <c r="R13" s="1">
        <f t="shared" si="3"/>
        <v>0.9787317841669949</v>
      </c>
      <c r="S13" s="1">
        <f t="shared" si="4"/>
        <v>0.02126821583300512</v>
      </c>
      <c r="T13" s="6">
        <f t="shared" si="5"/>
        <v>2106</v>
      </c>
      <c r="U13" s="6">
        <f t="shared" si="6"/>
        <v>2108</v>
      </c>
      <c r="V13" s="6">
        <f t="shared" si="7"/>
        <v>42</v>
      </c>
      <c r="W13" s="6">
        <f t="shared" si="8"/>
        <v>2324</v>
      </c>
      <c r="X13" s="6">
        <f t="shared" si="9"/>
        <v>0</v>
      </c>
      <c r="Y13" s="6">
        <f t="shared" si="10"/>
        <v>0</v>
      </c>
      <c r="Z13" s="6">
        <f t="shared" si="11"/>
        <v>12</v>
      </c>
      <c r="AA13" s="6">
        <f t="shared" si="11"/>
        <v>161</v>
      </c>
      <c r="AB13" s="1">
        <f t="shared" si="12"/>
        <v>0.9032800672834315</v>
      </c>
      <c r="AC13" s="1">
        <f t="shared" si="13"/>
        <v>0.850019786307875</v>
      </c>
      <c r="AD13" s="1">
        <f t="shared" si="14"/>
        <v>0.8758409785932721</v>
      </c>
      <c r="AE13" s="1">
        <f t="shared" si="15"/>
        <v>0.904121110176619</v>
      </c>
      <c r="AF13" s="1">
        <f t="shared" si="16"/>
        <v>0.850811238622873</v>
      </c>
      <c r="AG13" s="1">
        <f t="shared" si="17"/>
        <v>0.8766564729867482</v>
      </c>
      <c r="AI13" s="1">
        <f t="shared" si="18"/>
        <v>0.9352112676056338</v>
      </c>
      <c r="AJ13" s="4">
        <f t="shared" si="24"/>
        <v>0.2222222222222222</v>
      </c>
      <c r="AK13" s="5">
        <f t="shared" si="19"/>
        <v>2.2804798934147876</v>
      </c>
      <c r="AL13" s="1">
        <f t="shared" si="20"/>
        <v>0.8474849094567405</v>
      </c>
      <c r="AM13" s="1">
        <f t="shared" si="21"/>
        <v>0.8482897384305835</v>
      </c>
      <c r="AN13" s="4">
        <f t="shared" si="22"/>
        <v>0.8460023631350926</v>
      </c>
      <c r="AO13" s="1"/>
      <c r="AP13" s="1">
        <f t="shared" si="23"/>
        <v>0.0008048289738430414</v>
      </c>
    </row>
    <row r="14" spans="1:42" ht="12">
      <c r="A14" t="s">
        <v>48</v>
      </c>
      <c r="B14">
        <v>962</v>
      </c>
      <c r="C14">
        <v>269</v>
      </c>
      <c r="D14">
        <v>72</v>
      </c>
      <c r="E14">
        <v>528</v>
      </c>
      <c r="F14">
        <v>15</v>
      </c>
      <c r="G14">
        <v>90</v>
      </c>
      <c r="H14">
        <v>993</v>
      </c>
      <c r="I14">
        <v>269</v>
      </c>
      <c r="J14">
        <v>72</v>
      </c>
      <c r="K14">
        <v>528</v>
      </c>
      <c r="L14">
        <v>90</v>
      </c>
      <c r="M14">
        <v>59</v>
      </c>
      <c r="O14" s="6">
        <f t="shared" si="0"/>
        <v>1921</v>
      </c>
      <c r="P14" s="6">
        <f t="shared" si="1"/>
        <v>1580</v>
      </c>
      <c r="Q14" s="6">
        <f t="shared" si="2"/>
        <v>341</v>
      </c>
      <c r="R14" s="1">
        <f t="shared" si="3"/>
        <v>0.8224882873503384</v>
      </c>
      <c r="S14" s="1">
        <f t="shared" si="4"/>
        <v>0.17751171264966165</v>
      </c>
      <c r="T14" s="6">
        <f t="shared" si="5"/>
        <v>962</v>
      </c>
      <c r="U14" s="6">
        <f t="shared" si="6"/>
        <v>993</v>
      </c>
      <c r="V14" s="6">
        <f t="shared" si="7"/>
        <v>269</v>
      </c>
      <c r="W14" s="6">
        <f t="shared" si="8"/>
        <v>1052</v>
      </c>
      <c r="X14" s="6">
        <f t="shared" si="9"/>
        <v>15</v>
      </c>
      <c r="Y14" s="6">
        <f t="shared" si="10"/>
        <v>90</v>
      </c>
      <c r="Z14" s="6">
        <f t="shared" si="11"/>
        <v>72</v>
      </c>
      <c r="AA14" s="6">
        <f t="shared" si="11"/>
        <v>528</v>
      </c>
      <c r="AB14" s="1">
        <f t="shared" si="12"/>
        <v>0.8837042354630295</v>
      </c>
      <c r="AC14" s="1">
        <f t="shared" si="13"/>
        <v>0.6657652785289345</v>
      </c>
      <c r="AD14" s="1">
        <f t="shared" si="14"/>
        <v>0.7594077729796422</v>
      </c>
      <c r="AE14" s="1">
        <f t="shared" si="15"/>
        <v>0.9059583632447954</v>
      </c>
      <c r="AF14" s="1">
        <f t="shared" si="16"/>
        <v>0.6825310978907517</v>
      </c>
      <c r="AG14" s="1">
        <f t="shared" si="17"/>
        <v>0.7785317705120295</v>
      </c>
      <c r="AI14" s="1">
        <f t="shared" si="18"/>
        <v>0.6658227848101266</v>
      </c>
      <c r="AJ14" s="4">
        <f t="shared" si="24"/>
        <v>0.21114369501466276</v>
      </c>
      <c r="AK14" s="5">
        <f t="shared" si="19"/>
        <v>1.2308667310900083</v>
      </c>
      <c r="AL14" s="1">
        <f t="shared" si="20"/>
        <v>0.6183544303797468</v>
      </c>
      <c r="AM14" s="1">
        <f t="shared" si="21"/>
        <v>0.6854430379746835</v>
      </c>
      <c r="AN14" s="4">
        <f t="shared" si="22"/>
        <v>0.6408120770432066</v>
      </c>
      <c r="AO14" s="1"/>
      <c r="AP14" s="1">
        <f t="shared" si="23"/>
        <v>0.06708860759493673</v>
      </c>
    </row>
    <row r="15" spans="15:42" ht="12">
      <c r="O15" s="6"/>
      <c r="P15" s="6"/>
      <c r="Q15" s="6"/>
      <c r="R15" s="1"/>
      <c r="S15" s="1"/>
      <c r="T15" s="6"/>
      <c r="U15" s="6"/>
      <c r="V15" s="6"/>
      <c r="W15" s="6"/>
      <c r="X15" s="6"/>
      <c r="Y15" s="6"/>
      <c r="Z15" s="6"/>
      <c r="AA15" s="6"/>
      <c r="AB15" s="1"/>
      <c r="AC15" s="1"/>
      <c r="AD15" s="1"/>
      <c r="AE15" s="1"/>
      <c r="AF15" s="1"/>
      <c r="AG15" s="1"/>
      <c r="AI15" s="1"/>
      <c r="AJ15" s="4"/>
      <c r="AK15" s="5"/>
      <c r="AL15" s="1"/>
      <c r="AM15" s="1"/>
      <c r="AN15" s="4"/>
      <c r="AO15" s="1"/>
      <c r="AP15" s="1"/>
    </row>
    <row r="16" spans="15:42" ht="12">
      <c r="O16" s="6"/>
      <c r="P16" s="6"/>
      <c r="Q16" s="6"/>
      <c r="R16" s="1"/>
      <c r="S16" s="1"/>
      <c r="T16" s="6"/>
      <c r="U16" s="6"/>
      <c r="V16" s="6"/>
      <c r="W16" s="6"/>
      <c r="X16" s="6"/>
      <c r="Y16" s="6"/>
      <c r="Z16" s="6"/>
      <c r="AA16" s="6"/>
      <c r="AB16" s="1"/>
      <c r="AC16" s="1"/>
      <c r="AD16" s="1"/>
      <c r="AE16" s="1"/>
      <c r="AF16" s="1"/>
      <c r="AG16" s="1"/>
      <c r="AI16" s="1"/>
      <c r="AJ16" s="4"/>
      <c r="AK16" s="5"/>
      <c r="AL16" s="1"/>
      <c r="AM16" s="1"/>
      <c r="AN16" s="4"/>
      <c r="AO16" s="1"/>
      <c r="AP16" s="1"/>
    </row>
    <row r="17" spans="15:42" ht="12">
      <c r="O17" s="6"/>
      <c r="P17" s="6"/>
      <c r="Q17" s="6"/>
      <c r="R17" s="1"/>
      <c r="S17" s="1"/>
      <c r="T17" s="6"/>
      <c r="U17" s="6"/>
      <c r="V17" s="6"/>
      <c r="W17" s="6"/>
      <c r="X17" s="6"/>
      <c r="Y17" s="6"/>
      <c r="Z17" s="6"/>
      <c r="AA17" s="6"/>
      <c r="AB17" s="1"/>
      <c r="AC17" s="1"/>
      <c r="AD17" s="1"/>
      <c r="AE17" s="1"/>
      <c r="AF17" s="1"/>
      <c r="AG17" s="1"/>
      <c r="AI17" s="1"/>
      <c r="AJ17" s="4"/>
      <c r="AK17" s="5"/>
      <c r="AL17" s="1"/>
      <c r="AM17" s="1"/>
      <c r="AN17" s="4"/>
      <c r="AO17" s="1"/>
      <c r="AP17" s="1"/>
    </row>
    <row r="18" spans="15:42" ht="12">
      <c r="O18" s="6"/>
      <c r="P18" s="6"/>
      <c r="Q18" s="6"/>
      <c r="R18" s="1"/>
      <c r="S18" s="1"/>
      <c r="T18" s="6"/>
      <c r="U18" s="6"/>
      <c r="V18" s="6"/>
      <c r="W18" s="6"/>
      <c r="X18" s="6"/>
      <c r="Y18" s="6"/>
      <c r="Z18" s="6"/>
      <c r="AA18" s="6"/>
      <c r="AB18" s="1"/>
      <c r="AC18" s="1"/>
      <c r="AD18" s="1"/>
      <c r="AE18" s="1"/>
      <c r="AF18" s="1"/>
      <c r="AG18" s="1"/>
      <c r="AI18" s="1"/>
      <c r="AJ18" s="4"/>
      <c r="AK18" s="5"/>
      <c r="AL18" s="1"/>
      <c r="AM18" s="1"/>
      <c r="AN18" s="4"/>
      <c r="AO18" s="1"/>
      <c r="AP18" s="1"/>
    </row>
    <row r="19" spans="15:42" ht="12">
      <c r="O19" s="6"/>
      <c r="P19" s="6"/>
      <c r="Q19" s="6"/>
      <c r="R19" s="1"/>
      <c r="S19" s="1"/>
      <c r="T19" s="6"/>
      <c r="U19" s="6"/>
      <c r="V19" s="6"/>
      <c r="W19" s="6"/>
      <c r="X19" s="6"/>
      <c r="Y19" s="6"/>
      <c r="Z19" s="6"/>
      <c r="AA19" s="6"/>
      <c r="AB19" s="1"/>
      <c r="AC19" s="1"/>
      <c r="AD19" s="1"/>
      <c r="AE19" s="1"/>
      <c r="AF19" s="1"/>
      <c r="AG19" s="1"/>
      <c r="AI19" s="1"/>
      <c r="AJ19" s="4"/>
      <c r="AK19" s="5"/>
      <c r="AL19" s="1"/>
      <c r="AM19" s="1"/>
      <c r="AN19" s="4"/>
      <c r="AO19" s="1"/>
      <c r="AP19" s="1"/>
    </row>
    <row r="20" spans="15:42" ht="12">
      <c r="O20" s="6"/>
      <c r="P20" s="6"/>
      <c r="Q20" s="6"/>
      <c r="R20" s="1"/>
      <c r="S20" s="1"/>
      <c r="T20" s="6"/>
      <c r="U20" s="6"/>
      <c r="V20" s="6"/>
      <c r="W20" s="6"/>
      <c r="X20" s="6"/>
      <c r="Y20" s="6"/>
      <c r="Z20" s="6"/>
      <c r="AA20" s="6"/>
      <c r="AB20" s="1"/>
      <c r="AC20" s="1"/>
      <c r="AD20" s="1"/>
      <c r="AE20" s="1"/>
      <c r="AF20" s="1"/>
      <c r="AG20" s="1"/>
      <c r="AI20" s="1"/>
      <c r="AJ20" s="4"/>
      <c r="AK20" s="5"/>
      <c r="AL20" s="1"/>
      <c r="AM20" s="1"/>
      <c r="AN20" s="4"/>
      <c r="AO20" s="1"/>
      <c r="AP20" s="1"/>
    </row>
    <row r="21" spans="15:42" ht="12">
      <c r="O21" s="6"/>
      <c r="P21" s="6"/>
      <c r="Q21" s="6"/>
      <c r="R21" s="1"/>
      <c r="S21" s="1"/>
      <c r="T21" s="6"/>
      <c r="U21" s="6"/>
      <c r="V21" s="6"/>
      <c r="W21" s="6"/>
      <c r="X21" s="6"/>
      <c r="Y21" s="6"/>
      <c r="Z21" s="6"/>
      <c r="AA21" s="6"/>
      <c r="AB21" s="1"/>
      <c r="AC21" s="1"/>
      <c r="AD21" s="1"/>
      <c r="AE21" s="1"/>
      <c r="AF21" s="1"/>
      <c r="AG21" s="1"/>
      <c r="AI21" s="1"/>
      <c r="AJ21" s="4"/>
      <c r="AK21" s="5"/>
      <c r="AL21" s="1"/>
      <c r="AM21" s="1"/>
      <c r="AN21" s="4"/>
      <c r="AO21" s="1"/>
      <c r="AP21" s="1"/>
    </row>
    <row r="22" spans="15:42" ht="12"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1"/>
      <c r="AC22" s="1"/>
      <c r="AD22" s="1"/>
      <c r="AE22" s="1"/>
      <c r="AF22" s="1"/>
      <c r="AG22" s="1"/>
      <c r="AI22" s="1"/>
      <c r="AJ22" s="4"/>
      <c r="AK22" s="5"/>
      <c r="AL22" s="1"/>
      <c r="AM22" s="1"/>
      <c r="AN22" s="4"/>
      <c r="AO22" s="1"/>
      <c r="AP22" s="1"/>
    </row>
    <row r="23" spans="18:42" ht="12">
      <c r="R23" s="1"/>
      <c r="S23" s="1"/>
      <c r="T23" s="6"/>
      <c r="U23" s="6"/>
      <c r="V23" s="6"/>
      <c r="W23" s="6"/>
      <c r="X23" s="6"/>
      <c r="Y23" s="6"/>
      <c r="Z23" s="6"/>
      <c r="AA23" s="6"/>
      <c r="AB23" s="1"/>
      <c r="AC23" s="1"/>
      <c r="AD23" s="1"/>
      <c r="AE23" s="1"/>
      <c r="AF23" s="1"/>
      <c r="AG23" s="1"/>
      <c r="AI23" s="1"/>
      <c r="AJ23" s="4"/>
      <c r="AK23" s="5"/>
      <c r="AL23" s="1"/>
      <c r="AM23" s="1"/>
      <c r="AN23" s="4"/>
      <c r="AO23" s="1"/>
      <c r="AP23" s="1"/>
    </row>
    <row r="24" spans="18:42" ht="12">
      <c r="R24" s="1"/>
      <c r="S24" s="1"/>
      <c r="T24" s="6"/>
      <c r="U24" s="6"/>
      <c r="V24" s="6"/>
      <c r="W24" s="6"/>
      <c r="X24" s="6"/>
      <c r="Y24" s="6"/>
      <c r="Z24" s="6"/>
      <c r="AA24" s="6"/>
      <c r="AB24" s="1"/>
      <c r="AC24" s="1"/>
      <c r="AD24" s="1"/>
      <c r="AE24" s="1"/>
      <c r="AF24" s="1"/>
      <c r="AG24" s="1"/>
      <c r="AI24" s="1"/>
      <c r="AJ24" s="4"/>
      <c r="AK24" s="5"/>
      <c r="AL24" s="1"/>
      <c r="AM24" s="1"/>
      <c r="AN24" s="4"/>
      <c r="AO24" s="1"/>
      <c r="AP24" s="1"/>
    </row>
    <row r="25" spans="18:42" ht="12">
      <c r="R25" s="1"/>
      <c r="S25" s="1"/>
      <c r="T25" s="6"/>
      <c r="U25" s="6"/>
      <c r="V25" s="6"/>
      <c r="W25" s="6"/>
      <c r="X25" s="6"/>
      <c r="Y25" s="6"/>
      <c r="Z25" s="6"/>
      <c r="AA25" s="6"/>
      <c r="AB25" s="1"/>
      <c r="AC25" s="1"/>
      <c r="AD25" s="1"/>
      <c r="AE25" s="1"/>
      <c r="AF25" s="1"/>
      <c r="AG25" s="1"/>
      <c r="AI25" s="1"/>
      <c r="AJ25" s="4"/>
      <c r="AK25" s="5"/>
      <c r="AL25" s="1"/>
      <c r="AM25" s="1"/>
      <c r="AN25" s="4"/>
      <c r="AO25" s="1"/>
      <c r="AP25" s="1"/>
    </row>
    <row r="26" spans="18:42" ht="12">
      <c r="R26" s="1"/>
      <c r="S26" s="1"/>
      <c r="T26" s="6"/>
      <c r="U26" s="6"/>
      <c r="V26" s="6"/>
      <c r="W26" s="6"/>
      <c r="X26" s="6"/>
      <c r="Y26" s="6"/>
      <c r="Z26" s="6"/>
      <c r="AA26" s="6"/>
      <c r="AB26" s="1"/>
      <c r="AC26" s="1"/>
      <c r="AD26" s="1"/>
      <c r="AE26" s="1"/>
      <c r="AF26" s="1"/>
      <c r="AG26" s="1"/>
      <c r="AI26" s="1"/>
      <c r="AJ26" s="4"/>
      <c r="AK26" s="5"/>
      <c r="AL26" s="1"/>
      <c r="AM26" s="1"/>
      <c r="AN26" s="4"/>
      <c r="AO26" s="1"/>
      <c r="AP26" s="1"/>
    </row>
    <row r="27" spans="18:42" ht="12">
      <c r="R27" s="1"/>
      <c r="S27" s="1"/>
      <c r="T27" s="6"/>
      <c r="U27" s="6"/>
      <c r="V27" s="6"/>
      <c r="W27" s="6"/>
      <c r="X27" s="6"/>
      <c r="Y27" s="6"/>
      <c r="Z27" s="6"/>
      <c r="AA27" s="6"/>
      <c r="AB27" s="1"/>
      <c r="AC27" s="1"/>
      <c r="AD27" s="1"/>
      <c r="AE27" s="1"/>
      <c r="AF27" s="1"/>
      <c r="AG27" s="1"/>
      <c r="AI27" s="1"/>
      <c r="AJ27" s="4"/>
      <c r="AK27" s="5"/>
      <c r="AL27" s="1"/>
      <c r="AM27" s="1"/>
      <c r="AN27" s="4"/>
      <c r="AO27" s="1"/>
      <c r="AP27" s="1"/>
    </row>
    <row r="29" spans="2:42" ht="12">
      <c r="B29" s="6">
        <f>SUM(B3:B27)</f>
        <v>9447</v>
      </c>
      <c r="C29" s="6">
        <f aca="true" t="shared" si="25" ref="C29:M29">SUM(C3:C27)</f>
        <v>1464</v>
      </c>
      <c r="D29" s="6">
        <f t="shared" si="25"/>
        <v>109</v>
      </c>
      <c r="E29" s="6">
        <f t="shared" si="25"/>
        <v>2122</v>
      </c>
      <c r="F29" s="6">
        <f t="shared" si="25"/>
        <v>44</v>
      </c>
      <c r="G29" s="6">
        <f t="shared" si="25"/>
        <v>606</v>
      </c>
      <c r="H29" s="6">
        <f t="shared" si="25"/>
        <v>9547</v>
      </c>
      <c r="I29" s="6">
        <f t="shared" si="25"/>
        <v>1464</v>
      </c>
      <c r="J29" s="6">
        <f t="shared" si="25"/>
        <v>109</v>
      </c>
      <c r="K29" s="6">
        <f t="shared" si="25"/>
        <v>2122</v>
      </c>
      <c r="L29" s="6">
        <f t="shared" si="25"/>
        <v>134</v>
      </c>
      <c r="M29" s="6">
        <f t="shared" si="25"/>
        <v>506</v>
      </c>
      <c r="O29" s="6">
        <f>SUM(O3:O27)</f>
        <v>13748</v>
      </c>
      <c r="P29" s="6">
        <f>SUM(P3:P27)</f>
        <v>12175</v>
      </c>
      <c r="Q29" s="6">
        <f>SUM(Q3:Q27)</f>
        <v>1573</v>
      </c>
      <c r="R29" s="1">
        <f>P29/O29</f>
        <v>0.8855833575792843</v>
      </c>
      <c r="S29" s="1">
        <f>Q29/O29</f>
        <v>0.11441664242071574</v>
      </c>
      <c r="T29" s="6">
        <f aca="true" t="shared" si="26" ref="T29:AA29">SUM(T3:T27)</f>
        <v>9447</v>
      </c>
      <c r="U29" s="6">
        <f t="shared" si="26"/>
        <v>9547</v>
      </c>
      <c r="V29" s="6">
        <f t="shared" si="26"/>
        <v>1464</v>
      </c>
      <c r="W29" s="6">
        <f t="shared" si="26"/>
        <v>10053</v>
      </c>
      <c r="X29" s="6">
        <f t="shared" si="26"/>
        <v>44</v>
      </c>
      <c r="Y29" s="6">
        <f t="shared" si="26"/>
        <v>134</v>
      </c>
      <c r="Z29" s="6">
        <f t="shared" si="26"/>
        <v>109</v>
      </c>
      <c r="AA29" s="6">
        <f t="shared" si="26"/>
        <v>2122</v>
      </c>
      <c r="AI29" s="1">
        <f>W29/P29</f>
        <v>0.8257084188911704</v>
      </c>
      <c r="AJ29" s="4">
        <f>MAX(0.001,Z29)/MAX(0.001,Q29)</f>
        <v>0.06929434202161475</v>
      </c>
      <c r="AK29" s="5">
        <f>NORMSINV(AI29)-NORMSINV(AJ29)</f>
        <v>2.418408170143868</v>
      </c>
      <c r="AL29" s="7">
        <f>AVERAGE(AL3:AL27)</f>
        <v>0.7847895207625337</v>
      </c>
      <c r="AM29" s="7">
        <f>AVERAGE(AM3:AM27)</f>
        <v>0.8008851548005221</v>
      </c>
      <c r="AN29" s="7">
        <f>AVERAGE(AN3:AN27)</f>
        <v>0.802305464380268</v>
      </c>
      <c r="AP29" s="7">
        <f>AVERAGE(AP3:AP27)</f>
        <v>0.016095634037988527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23" sqref="A23"/>
    </sheetView>
  </sheetViews>
  <sheetFormatPr defaultColWidth="9.00390625" defaultRowHeight="12.75"/>
  <cols>
    <col min="1" max="16384" width="8.75390625" style="0" customWidth="1"/>
  </cols>
  <sheetData>
    <row r="1" ht="12">
      <c r="A1" t="s">
        <v>52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6"/>
      <c r="P3" s="6"/>
      <c r="Q3" s="6"/>
      <c r="R3" s="1"/>
      <c r="S3" s="1"/>
      <c r="T3" s="6"/>
      <c r="U3" s="6"/>
      <c r="V3" s="6"/>
      <c r="W3" s="6"/>
      <c r="X3" s="6"/>
      <c r="Y3" s="6"/>
      <c r="Z3" s="6"/>
      <c r="AA3" s="6"/>
      <c r="AB3" s="1"/>
      <c r="AC3" s="1"/>
      <c r="AD3" s="1"/>
      <c r="AE3" s="1"/>
      <c r="AF3" s="1"/>
      <c r="AG3" s="1"/>
      <c r="AI3" s="1"/>
      <c r="AJ3" s="4"/>
      <c r="AK3" s="5"/>
      <c r="AL3" s="1"/>
      <c r="AM3" s="1"/>
      <c r="AN3" s="4"/>
      <c r="AO3" s="1"/>
      <c r="AP3" s="1"/>
      <c r="AQ3" s="1"/>
    </row>
    <row r="4" spans="15:42" ht="12">
      <c r="O4" s="6"/>
      <c r="P4" s="6"/>
      <c r="Q4" s="6"/>
      <c r="R4" s="1"/>
      <c r="S4" s="1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  <c r="AG4" s="1"/>
      <c r="AI4" s="1"/>
      <c r="AJ4" s="4"/>
      <c r="AK4" s="5"/>
      <c r="AL4" s="1"/>
      <c r="AM4" s="1"/>
      <c r="AN4" s="4"/>
      <c r="AO4" s="1"/>
      <c r="AP4" s="1"/>
    </row>
    <row r="5" spans="15:42" ht="12">
      <c r="O5" s="6"/>
      <c r="P5" s="6"/>
      <c r="Q5" s="6"/>
      <c r="R5" s="1"/>
      <c r="S5" s="1"/>
      <c r="T5" s="6"/>
      <c r="U5" s="6"/>
      <c r="V5" s="6"/>
      <c r="W5" s="6"/>
      <c r="X5" s="6"/>
      <c r="Y5" s="6"/>
      <c r="Z5" s="6"/>
      <c r="AA5" s="6"/>
      <c r="AB5" s="1"/>
      <c r="AC5" s="1"/>
      <c r="AD5" s="1"/>
      <c r="AE5" s="1"/>
      <c r="AF5" s="1"/>
      <c r="AG5" s="1"/>
      <c r="AI5" s="1"/>
      <c r="AJ5" s="4"/>
      <c r="AK5" s="5"/>
      <c r="AL5" s="1"/>
      <c r="AM5" s="1"/>
      <c r="AN5" s="4"/>
      <c r="AO5" s="1"/>
      <c r="AP5" s="1"/>
    </row>
    <row r="6" spans="15:42" ht="12">
      <c r="O6" s="6"/>
      <c r="P6" s="6"/>
      <c r="Q6" s="6"/>
      <c r="R6" s="1"/>
      <c r="S6" s="1"/>
      <c r="T6" s="6"/>
      <c r="U6" s="6"/>
      <c r="V6" s="6"/>
      <c r="W6" s="6"/>
      <c r="X6" s="6"/>
      <c r="Y6" s="6"/>
      <c r="Z6" s="6"/>
      <c r="AA6" s="6"/>
      <c r="AB6" s="1"/>
      <c r="AC6" s="1"/>
      <c r="AD6" s="1"/>
      <c r="AE6" s="1"/>
      <c r="AF6" s="1"/>
      <c r="AG6" s="1"/>
      <c r="AI6" s="1"/>
      <c r="AJ6" s="4"/>
      <c r="AK6" s="5"/>
      <c r="AL6" s="1"/>
      <c r="AM6" s="1"/>
      <c r="AN6" s="4"/>
      <c r="AO6" s="1"/>
      <c r="AP6" s="1"/>
    </row>
    <row r="7" spans="1:42" ht="12">
      <c r="A7" t="s">
        <v>41</v>
      </c>
      <c r="B7">
        <v>1173</v>
      </c>
      <c r="C7">
        <v>91</v>
      </c>
      <c r="D7">
        <v>59</v>
      </c>
      <c r="E7">
        <v>199</v>
      </c>
      <c r="F7">
        <v>73</v>
      </c>
      <c r="G7">
        <v>149</v>
      </c>
      <c r="H7">
        <v>1173</v>
      </c>
      <c r="I7">
        <v>91</v>
      </c>
      <c r="J7">
        <v>59</v>
      </c>
      <c r="K7">
        <v>199</v>
      </c>
      <c r="L7">
        <v>75</v>
      </c>
      <c r="M7">
        <v>149</v>
      </c>
      <c r="O7" s="6">
        <f aca="true" t="shared" si="0" ref="O7:O14">B7+G7+C7+D7+E7</f>
        <v>1671</v>
      </c>
      <c r="P7" s="6">
        <f aca="true" t="shared" si="1" ref="P7:P14">B7+G7+E7</f>
        <v>1521</v>
      </c>
      <c r="Q7" s="6">
        <f aca="true" t="shared" si="2" ref="Q7:Q14">C7+D7</f>
        <v>150</v>
      </c>
      <c r="R7" s="1">
        <f aca="true" t="shared" si="3" ref="R7:R14">P7/O7</f>
        <v>0.9102333931777379</v>
      </c>
      <c r="S7" s="1">
        <f aca="true" t="shared" si="4" ref="S7:S14">Q7/O7</f>
        <v>0.08976660682226212</v>
      </c>
      <c r="T7" s="6">
        <f aca="true" t="shared" si="5" ref="T7:T14">B7</f>
        <v>1173</v>
      </c>
      <c r="U7" s="6">
        <f aca="true" t="shared" si="6" ref="U7:U14">H7</f>
        <v>1173</v>
      </c>
      <c r="V7" s="6">
        <f aca="true" t="shared" si="7" ref="V7:V14">C7</f>
        <v>91</v>
      </c>
      <c r="W7" s="6">
        <f aca="true" t="shared" si="8" ref="W7:W14">B7+G7</f>
        <v>1322</v>
      </c>
      <c r="X7" s="6">
        <f aca="true" t="shared" si="9" ref="X7:X14">F7</f>
        <v>73</v>
      </c>
      <c r="Y7" s="6">
        <f aca="true" t="shared" si="10" ref="Y7:Y14">L7</f>
        <v>75</v>
      </c>
      <c r="Z7" s="6">
        <f aca="true" t="shared" si="11" ref="Z7:AA14">D7</f>
        <v>59</v>
      </c>
      <c r="AA7" s="6">
        <f t="shared" si="11"/>
        <v>199</v>
      </c>
      <c r="AB7" s="1">
        <f aca="true" t="shared" si="12" ref="AB7:AB14">(T7+V7)/(W7+V7+Z7)</f>
        <v>0.8586956521739131</v>
      </c>
      <c r="AC7" s="1">
        <f aca="true" t="shared" si="13" ref="AC7:AC14">(T7+V7)/(W7+V7+AA7)</f>
        <v>0.7841191066997518</v>
      </c>
      <c r="AD7" s="1">
        <f aca="true" t="shared" si="14" ref="AD7:AD14">2*AB7*AC7/(AB7+AC7)</f>
        <v>0.8197146562905319</v>
      </c>
      <c r="AE7" s="1">
        <f aca="true" t="shared" si="15" ref="AE7:AE14">(U7+V7)/(W7+V7+Z7)</f>
        <v>0.8586956521739131</v>
      </c>
      <c r="AF7" s="1">
        <f aca="true" t="shared" si="16" ref="AF7:AF14">(U7+V7)/(W7+V7+AA7)</f>
        <v>0.7841191066997518</v>
      </c>
      <c r="AG7" s="1">
        <f aca="true" t="shared" si="17" ref="AG7:AG14">2*AE7*AF7/(AE7+AF7)</f>
        <v>0.8197146562905319</v>
      </c>
      <c r="AI7" s="1">
        <f aca="true" t="shared" si="18" ref="AI7:AI14">W7/P7</f>
        <v>0.8691650230111768</v>
      </c>
      <c r="AJ7" s="4">
        <f>MAX(0.001,Z7)/MAX(0.001,Q7)</f>
        <v>0.3933333333333333</v>
      </c>
      <c r="AK7" s="5">
        <f aca="true" t="shared" si="19" ref="AK7:AK14">NORMSINV(AI7)-NORMSINV(AJ7)</f>
        <v>1.3930944669090497</v>
      </c>
      <c r="AL7" s="1">
        <f aca="true" t="shared" si="20" ref="AL7:AL14">(T7+X7)/P7</f>
        <v>0.819197896120973</v>
      </c>
      <c r="AM7" s="1">
        <f aca="true" t="shared" si="21" ref="AM7:AM14">(U7+Y7)/P7</f>
        <v>0.8205128205128205</v>
      </c>
      <c r="AN7" s="4">
        <f aca="true" t="shared" si="22" ref="AN7:AN14">(T7+V7)/O7</f>
        <v>0.7564332734889287</v>
      </c>
      <c r="AO7" s="1"/>
      <c r="AP7" s="1">
        <f aca="true" t="shared" si="23" ref="AP7:AP14">AM7-AL7</f>
        <v>0.0013149243918474385</v>
      </c>
    </row>
    <row r="8" spans="1:42" ht="12">
      <c r="A8" t="s">
        <v>42</v>
      </c>
      <c r="B8">
        <v>1078</v>
      </c>
      <c r="C8">
        <v>124</v>
      </c>
      <c r="D8">
        <v>28</v>
      </c>
      <c r="E8">
        <v>215</v>
      </c>
      <c r="F8">
        <v>66</v>
      </c>
      <c r="G8">
        <v>100</v>
      </c>
      <c r="H8">
        <v>1078</v>
      </c>
      <c r="I8">
        <v>124</v>
      </c>
      <c r="J8">
        <v>28</v>
      </c>
      <c r="K8">
        <v>215</v>
      </c>
      <c r="L8">
        <v>75</v>
      </c>
      <c r="M8">
        <v>100</v>
      </c>
      <c r="O8" s="6">
        <f t="shared" si="0"/>
        <v>1545</v>
      </c>
      <c r="P8" s="6">
        <f t="shared" si="1"/>
        <v>1393</v>
      </c>
      <c r="Q8" s="6">
        <f t="shared" si="2"/>
        <v>152</v>
      </c>
      <c r="R8" s="1">
        <f t="shared" si="3"/>
        <v>0.9016181229773462</v>
      </c>
      <c r="S8" s="1">
        <f t="shared" si="4"/>
        <v>0.09838187702265372</v>
      </c>
      <c r="T8" s="6">
        <f t="shared" si="5"/>
        <v>1078</v>
      </c>
      <c r="U8" s="6">
        <f t="shared" si="6"/>
        <v>1078</v>
      </c>
      <c r="V8" s="6">
        <f t="shared" si="7"/>
        <v>124</v>
      </c>
      <c r="W8" s="6">
        <f t="shared" si="8"/>
        <v>1178</v>
      </c>
      <c r="X8" s="6">
        <f t="shared" si="9"/>
        <v>66</v>
      </c>
      <c r="Y8" s="6">
        <f t="shared" si="10"/>
        <v>75</v>
      </c>
      <c r="Z8" s="6">
        <f t="shared" si="11"/>
        <v>28</v>
      </c>
      <c r="AA8" s="6">
        <f t="shared" si="11"/>
        <v>215</v>
      </c>
      <c r="AB8" s="1">
        <f t="shared" si="12"/>
        <v>0.9037593984962407</v>
      </c>
      <c r="AC8" s="1">
        <f t="shared" si="13"/>
        <v>0.7923533289386948</v>
      </c>
      <c r="AD8" s="1">
        <f t="shared" si="14"/>
        <v>0.8443976115208992</v>
      </c>
      <c r="AE8" s="1">
        <f t="shared" si="15"/>
        <v>0.9037593984962407</v>
      </c>
      <c r="AF8" s="1">
        <f t="shared" si="16"/>
        <v>0.7923533289386948</v>
      </c>
      <c r="AG8" s="1">
        <f t="shared" si="17"/>
        <v>0.8443976115208992</v>
      </c>
      <c r="AI8" s="1">
        <f t="shared" si="18"/>
        <v>0.8456568557071069</v>
      </c>
      <c r="AJ8" s="4">
        <f aca="true" t="shared" si="24" ref="AJ8:AJ14">MAX(0.001,Z8)/MAX(0.001,Q8)</f>
        <v>0.18421052631578946</v>
      </c>
      <c r="AK8" s="5">
        <f t="shared" si="19"/>
        <v>1.917417374242664</v>
      </c>
      <c r="AL8" s="1">
        <f t="shared" si="20"/>
        <v>0.8212491026561378</v>
      </c>
      <c r="AM8" s="1">
        <f t="shared" si="21"/>
        <v>0.8277099784637473</v>
      </c>
      <c r="AN8" s="4">
        <f t="shared" si="22"/>
        <v>0.7779935275080906</v>
      </c>
      <c r="AO8" s="1"/>
      <c r="AP8" s="1">
        <f t="shared" si="23"/>
        <v>0.006460875807609456</v>
      </c>
    </row>
    <row r="9" spans="1:42" ht="12">
      <c r="A9" t="s">
        <v>43</v>
      </c>
      <c r="B9">
        <v>828</v>
      </c>
      <c r="C9">
        <v>423</v>
      </c>
      <c r="D9">
        <v>111</v>
      </c>
      <c r="E9">
        <v>92</v>
      </c>
      <c r="F9">
        <v>34</v>
      </c>
      <c r="G9">
        <v>29</v>
      </c>
      <c r="H9">
        <v>828</v>
      </c>
      <c r="I9">
        <v>423</v>
      </c>
      <c r="J9">
        <v>111</v>
      </c>
      <c r="K9">
        <v>92</v>
      </c>
      <c r="L9">
        <v>37</v>
      </c>
      <c r="M9">
        <v>29</v>
      </c>
      <c r="O9" s="6">
        <f t="shared" si="0"/>
        <v>1483</v>
      </c>
      <c r="P9" s="6">
        <f t="shared" si="1"/>
        <v>949</v>
      </c>
      <c r="Q9" s="6">
        <f t="shared" si="2"/>
        <v>534</v>
      </c>
      <c r="R9" s="1">
        <f t="shared" si="3"/>
        <v>0.6399190829399866</v>
      </c>
      <c r="S9" s="1">
        <f t="shared" si="4"/>
        <v>0.3600809170600135</v>
      </c>
      <c r="T9" s="6">
        <f t="shared" si="5"/>
        <v>828</v>
      </c>
      <c r="U9" s="6">
        <f t="shared" si="6"/>
        <v>828</v>
      </c>
      <c r="V9" s="6">
        <f t="shared" si="7"/>
        <v>423</v>
      </c>
      <c r="W9" s="6">
        <f t="shared" si="8"/>
        <v>857</v>
      </c>
      <c r="X9" s="6">
        <f t="shared" si="9"/>
        <v>34</v>
      </c>
      <c r="Y9" s="6">
        <f t="shared" si="10"/>
        <v>37</v>
      </c>
      <c r="Z9" s="6">
        <f t="shared" si="11"/>
        <v>111</v>
      </c>
      <c r="AA9" s="6">
        <f t="shared" si="11"/>
        <v>92</v>
      </c>
      <c r="AB9" s="1">
        <f t="shared" si="12"/>
        <v>0.899352983465133</v>
      </c>
      <c r="AC9" s="1">
        <f t="shared" si="13"/>
        <v>0.9118075801749271</v>
      </c>
      <c r="AD9" s="1">
        <f t="shared" si="14"/>
        <v>0.9055374592833877</v>
      </c>
      <c r="AE9" s="1">
        <f t="shared" si="15"/>
        <v>0.899352983465133</v>
      </c>
      <c r="AF9" s="1">
        <f t="shared" si="16"/>
        <v>0.9118075801749271</v>
      </c>
      <c r="AG9" s="1">
        <f t="shared" si="17"/>
        <v>0.9055374592833877</v>
      </c>
      <c r="AI9" s="1">
        <f t="shared" si="18"/>
        <v>0.9030558482613277</v>
      </c>
      <c r="AJ9" s="4">
        <f t="shared" si="24"/>
        <v>0.20786516853932585</v>
      </c>
      <c r="AK9" s="5">
        <f t="shared" si="19"/>
        <v>2.1130130650761227</v>
      </c>
      <c r="AL9" s="1">
        <f t="shared" si="20"/>
        <v>0.9083245521601686</v>
      </c>
      <c r="AM9" s="1">
        <f t="shared" si="21"/>
        <v>0.9114857744994731</v>
      </c>
      <c r="AN9" s="4">
        <f t="shared" si="22"/>
        <v>0.8435603506405934</v>
      </c>
      <c r="AO9" s="1"/>
      <c r="AP9" s="1">
        <f t="shared" si="23"/>
        <v>0.0031612223393044925</v>
      </c>
    </row>
    <row r="10" spans="1:42" ht="12">
      <c r="A10" t="s">
        <v>44</v>
      </c>
      <c r="B10">
        <v>625</v>
      </c>
      <c r="C10">
        <v>221</v>
      </c>
      <c r="D10">
        <v>8</v>
      </c>
      <c r="E10">
        <v>111</v>
      </c>
      <c r="F10">
        <v>15</v>
      </c>
      <c r="G10">
        <v>40</v>
      </c>
      <c r="H10">
        <v>637</v>
      </c>
      <c r="I10">
        <v>221</v>
      </c>
      <c r="J10">
        <v>8</v>
      </c>
      <c r="K10">
        <v>111</v>
      </c>
      <c r="L10">
        <v>32</v>
      </c>
      <c r="M10">
        <v>28</v>
      </c>
      <c r="O10" s="6">
        <f t="shared" si="0"/>
        <v>1005</v>
      </c>
      <c r="P10" s="6">
        <f t="shared" si="1"/>
        <v>776</v>
      </c>
      <c r="Q10" s="6">
        <f t="shared" si="2"/>
        <v>229</v>
      </c>
      <c r="R10" s="1">
        <f t="shared" si="3"/>
        <v>0.7721393034825871</v>
      </c>
      <c r="S10" s="1">
        <f t="shared" si="4"/>
        <v>0.22786069651741295</v>
      </c>
      <c r="T10" s="6">
        <f t="shared" si="5"/>
        <v>625</v>
      </c>
      <c r="U10" s="6">
        <f t="shared" si="6"/>
        <v>637</v>
      </c>
      <c r="V10" s="6">
        <f t="shared" si="7"/>
        <v>221</v>
      </c>
      <c r="W10" s="6">
        <f t="shared" si="8"/>
        <v>665</v>
      </c>
      <c r="X10" s="6">
        <f t="shared" si="9"/>
        <v>15</v>
      </c>
      <c r="Y10" s="6">
        <f t="shared" si="10"/>
        <v>32</v>
      </c>
      <c r="Z10" s="6">
        <f t="shared" si="11"/>
        <v>8</v>
      </c>
      <c r="AA10" s="6">
        <f t="shared" si="11"/>
        <v>111</v>
      </c>
      <c r="AB10" s="1">
        <f t="shared" si="12"/>
        <v>0.9463087248322147</v>
      </c>
      <c r="AC10" s="1">
        <f t="shared" si="13"/>
        <v>0.8485456369107321</v>
      </c>
      <c r="AD10" s="1">
        <f t="shared" si="14"/>
        <v>0.8947646747752511</v>
      </c>
      <c r="AE10" s="1">
        <f t="shared" si="15"/>
        <v>0.959731543624161</v>
      </c>
      <c r="AF10" s="1">
        <f t="shared" si="16"/>
        <v>0.8605817452357071</v>
      </c>
      <c r="AG10" s="1">
        <f t="shared" si="17"/>
        <v>0.9074563722897937</v>
      </c>
      <c r="AI10" s="1">
        <f t="shared" si="18"/>
        <v>0.8569587628865979</v>
      </c>
      <c r="AJ10" s="4">
        <f t="shared" si="24"/>
        <v>0.034934497816593885</v>
      </c>
      <c r="AK10" s="5">
        <f t="shared" si="19"/>
        <v>2.8795140505608217</v>
      </c>
      <c r="AL10" s="1">
        <f t="shared" si="20"/>
        <v>0.8247422680412371</v>
      </c>
      <c r="AM10" s="1">
        <f t="shared" si="21"/>
        <v>0.8621134020618557</v>
      </c>
      <c r="AN10" s="4">
        <f t="shared" si="22"/>
        <v>0.8417910447761194</v>
      </c>
      <c r="AO10" s="1"/>
      <c r="AP10" s="1">
        <f t="shared" si="23"/>
        <v>0.037371134020618646</v>
      </c>
    </row>
    <row r="11" spans="1:42" ht="12">
      <c r="A11" t="s">
        <v>45</v>
      </c>
      <c r="B11">
        <v>1156</v>
      </c>
      <c r="C11">
        <v>95</v>
      </c>
      <c r="D11">
        <v>13</v>
      </c>
      <c r="E11">
        <v>312</v>
      </c>
      <c r="F11">
        <v>49</v>
      </c>
      <c r="G11">
        <v>347</v>
      </c>
      <c r="H11">
        <v>1312</v>
      </c>
      <c r="I11">
        <v>95</v>
      </c>
      <c r="J11">
        <v>13</v>
      </c>
      <c r="K11">
        <v>312</v>
      </c>
      <c r="L11">
        <v>51</v>
      </c>
      <c r="M11">
        <v>191</v>
      </c>
      <c r="O11" s="6">
        <f>B11+G11+C11+D11+E11+FIXES!E11</f>
        <v>1923</v>
      </c>
      <c r="P11" s="6">
        <f>B11+G11+E11+FIXES!E11</f>
        <v>1815</v>
      </c>
      <c r="Q11" s="6">
        <f t="shared" si="2"/>
        <v>108</v>
      </c>
      <c r="R11" s="1">
        <f t="shared" si="3"/>
        <v>0.9438377535101404</v>
      </c>
      <c r="S11" s="1">
        <f t="shared" si="4"/>
        <v>0.056162246489859596</v>
      </c>
      <c r="T11" s="6">
        <f t="shared" si="5"/>
        <v>1156</v>
      </c>
      <c r="U11" s="6">
        <f t="shared" si="6"/>
        <v>1312</v>
      </c>
      <c r="V11" s="6">
        <f t="shared" si="7"/>
        <v>95</v>
      </c>
      <c r="W11" s="6">
        <f t="shared" si="8"/>
        <v>1503</v>
      </c>
      <c r="X11" s="6">
        <f t="shared" si="9"/>
        <v>49</v>
      </c>
      <c r="Y11" s="6">
        <f t="shared" si="10"/>
        <v>51</v>
      </c>
      <c r="Z11" s="6">
        <f t="shared" si="11"/>
        <v>13</v>
      </c>
      <c r="AA11" s="6">
        <f>E11+FIXES!E11</f>
        <v>312</v>
      </c>
      <c r="AB11" s="1">
        <f t="shared" si="12"/>
        <v>0.776536312849162</v>
      </c>
      <c r="AC11" s="1">
        <f t="shared" si="13"/>
        <v>0.6549738219895288</v>
      </c>
      <c r="AD11" s="1">
        <f t="shared" si="14"/>
        <v>0.7105935813689294</v>
      </c>
      <c r="AE11" s="1">
        <f t="shared" si="15"/>
        <v>0.8733705772811918</v>
      </c>
      <c r="AF11" s="1">
        <f t="shared" si="16"/>
        <v>0.7366492146596859</v>
      </c>
      <c r="AG11" s="1">
        <f t="shared" si="17"/>
        <v>0.7992047713717695</v>
      </c>
      <c r="AI11" s="1">
        <f t="shared" si="18"/>
        <v>0.828099173553719</v>
      </c>
      <c r="AJ11" s="4">
        <f t="shared" si="24"/>
        <v>0.12037037037037036</v>
      </c>
      <c r="AK11" s="5">
        <f t="shared" si="19"/>
        <v>2.119817740596925</v>
      </c>
      <c r="AL11" s="1">
        <f t="shared" si="20"/>
        <v>0.6639118457300276</v>
      </c>
      <c r="AM11" s="1">
        <f t="shared" si="21"/>
        <v>0.7509641873278237</v>
      </c>
      <c r="AN11" s="4">
        <f t="shared" si="22"/>
        <v>0.6505460218408736</v>
      </c>
      <c r="AO11" s="1"/>
      <c r="AP11" s="1">
        <f t="shared" si="23"/>
        <v>0.08705234159779607</v>
      </c>
    </row>
    <row r="12" spans="1:42" ht="12">
      <c r="A12" t="s">
        <v>46</v>
      </c>
      <c r="B12">
        <v>1535</v>
      </c>
      <c r="C12">
        <v>5</v>
      </c>
      <c r="D12">
        <v>0</v>
      </c>
      <c r="E12">
        <v>41</v>
      </c>
      <c r="F12">
        <v>26</v>
      </c>
      <c r="G12">
        <v>80</v>
      </c>
      <c r="H12">
        <v>1535</v>
      </c>
      <c r="I12">
        <v>5</v>
      </c>
      <c r="J12">
        <v>0</v>
      </c>
      <c r="K12">
        <v>41</v>
      </c>
      <c r="L12">
        <v>26</v>
      </c>
      <c r="M12">
        <v>80</v>
      </c>
      <c r="O12" s="6">
        <f t="shared" si="0"/>
        <v>1661</v>
      </c>
      <c r="P12" s="6">
        <f t="shared" si="1"/>
        <v>1656</v>
      </c>
      <c r="Q12" s="6">
        <f t="shared" si="2"/>
        <v>5</v>
      </c>
      <c r="R12" s="1">
        <f t="shared" si="3"/>
        <v>0.9969897652016857</v>
      </c>
      <c r="S12" s="1">
        <f t="shared" si="4"/>
        <v>0.0030102347983142685</v>
      </c>
      <c r="T12" s="6">
        <f t="shared" si="5"/>
        <v>1535</v>
      </c>
      <c r="U12" s="6">
        <f t="shared" si="6"/>
        <v>1535</v>
      </c>
      <c r="V12" s="6">
        <f t="shared" si="7"/>
        <v>5</v>
      </c>
      <c r="W12" s="6">
        <f t="shared" si="8"/>
        <v>1615</v>
      </c>
      <c r="X12" s="6">
        <f t="shared" si="9"/>
        <v>26</v>
      </c>
      <c r="Y12" s="6">
        <f t="shared" si="10"/>
        <v>26</v>
      </c>
      <c r="Z12" s="6">
        <f t="shared" si="11"/>
        <v>0</v>
      </c>
      <c r="AA12" s="6">
        <f t="shared" si="11"/>
        <v>41</v>
      </c>
      <c r="AB12" s="1">
        <f t="shared" si="12"/>
        <v>0.9506172839506173</v>
      </c>
      <c r="AC12" s="1">
        <f t="shared" si="13"/>
        <v>0.9271523178807947</v>
      </c>
      <c r="AD12" s="1">
        <f t="shared" si="14"/>
        <v>0.9387381895763487</v>
      </c>
      <c r="AE12" s="1">
        <f t="shared" si="15"/>
        <v>0.9506172839506173</v>
      </c>
      <c r="AF12" s="1">
        <f t="shared" si="16"/>
        <v>0.9271523178807947</v>
      </c>
      <c r="AG12" s="1">
        <f t="shared" si="17"/>
        <v>0.9387381895763487</v>
      </c>
      <c r="AI12" s="1">
        <f t="shared" si="18"/>
        <v>0.9752415458937198</v>
      </c>
      <c r="AJ12" s="4">
        <f t="shared" si="24"/>
        <v>0.0002</v>
      </c>
      <c r="AK12" s="5">
        <f t="shared" si="19"/>
        <v>5.504197495631289</v>
      </c>
      <c r="AL12" s="1">
        <f t="shared" si="20"/>
        <v>0.9426328502415459</v>
      </c>
      <c r="AM12" s="1">
        <f t="shared" si="21"/>
        <v>0.9426328502415459</v>
      </c>
      <c r="AN12" s="4">
        <f t="shared" si="22"/>
        <v>0.9271523178807947</v>
      </c>
      <c r="AO12" s="1"/>
      <c r="AP12" s="1">
        <f t="shared" si="23"/>
        <v>0</v>
      </c>
    </row>
    <row r="13" spans="1:42" ht="12">
      <c r="A13" t="s">
        <v>47</v>
      </c>
      <c r="B13">
        <v>1786</v>
      </c>
      <c r="C13">
        <v>41</v>
      </c>
      <c r="D13">
        <v>13</v>
      </c>
      <c r="E13">
        <v>184</v>
      </c>
      <c r="F13">
        <v>95</v>
      </c>
      <c r="G13">
        <v>515</v>
      </c>
      <c r="H13">
        <v>1916</v>
      </c>
      <c r="I13">
        <v>41</v>
      </c>
      <c r="J13">
        <v>13</v>
      </c>
      <c r="K13">
        <v>184</v>
      </c>
      <c r="L13">
        <v>95</v>
      </c>
      <c r="M13">
        <v>385</v>
      </c>
      <c r="O13" s="6">
        <f t="shared" si="0"/>
        <v>2539</v>
      </c>
      <c r="P13" s="6">
        <f t="shared" si="1"/>
        <v>2485</v>
      </c>
      <c r="Q13" s="6">
        <f t="shared" si="2"/>
        <v>54</v>
      </c>
      <c r="R13" s="1">
        <f t="shared" si="3"/>
        <v>0.9787317841669949</v>
      </c>
      <c r="S13" s="1">
        <f t="shared" si="4"/>
        <v>0.02126821583300512</v>
      </c>
      <c r="T13" s="6">
        <f t="shared" si="5"/>
        <v>1786</v>
      </c>
      <c r="U13" s="6">
        <f t="shared" si="6"/>
        <v>1916</v>
      </c>
      <c r="V13" s="6">
        <f t="shared" si="7"/>
        <v>41</v>
      </c>
      <c r="W13" s="6">
        <f t="shared" si="8"/>
        <v>2301</v>
      </c>
      <c r="X13" s="6">
        <f t="shared" si="9"/>
        <v>95</v>
      </c>
      <c r="Y13" s="6">
        <f t="shared" si="10"/>
        <v>95</v>
      </c>
      <c r="Z13" s="6">
        <f t="shared" si="11"/>
        <v>13</v>
      </c>
      <c r="AA13" s="6">
        <f t="shared" si="11"/>
        <v>184</v>
      </c>
      <c r="AB13" s="1">
        <f t="shared" si="12"/>
        <v>0.7757961783439491</v>
      </c>
      <c r="AC13" s="1">
        <f t="shared" si="13"/>
        <v>0.7232779097387173</v>
      </c>
      <c r="AD13" s="1">
        <f t="shared" si="14"/>
        <v>0.7486170866625692</v>
      </c>
      <c r="AE13" s="1">
        <f t="shared" si="15"/>
        <v>0.8309978768577495</v>
      </c>
      <c r="AF13" s="1">
        <f t="shared" si="16"/>
        <v>0.7747426761678543</v>
      </c>
      <c r="AG13" s="1">
        <f t="shared" si="17"/>
        <v>0.8018848596599057</v>
      </c>
      <c r="AI13" s="1">
        <f t="shared" si="18"/>
        <v>0.9259557344064386</v>
      </c>
      <c r="AJ13" s="4">
        <f t="shared" si="24"/>
        <v>0.24074074074074073</v>
      </c>
      <c r="AK13" s="5">
        <f t="shared" si="19"/>
        <v>2.150237998869927</v>
      </c>
      <c r="AL13" s="1">
        <f t="shared" si="20"/>
        <v>0.7569416498993964</v>
      </c>
      <c r="AM13" s="1">
        <f t="shared" si="21"/>
        <v>0.8092555331991952</v>
      </c>
      <c r="AN13" s="4">
        <f t="shared" si="22"/>
        <v>0.7195746356833399</v>
      </c>
      <c r="AO13" s="1"/>
      <c r="AP13" s="1">
        <f t="shared" si="23"/>
        <v>0.0523138832997988</v>
      </c>
    </row>
    <row r="14" spans="1:42" ht="12">
      <c r="A14" t="s">
        <v>48</v>
      </c>
      <c r="B14">
        <v>998</v>
      </c>
      <c r="C14">
        <v>275</v>
      </c>
      <c r="D14">
        <v>66</v>
      </c>
      <c r="E14">
        <v>264</v>
      </c>
      <c r="F14">
        <v>71</v>
      </c>
      <c r="G14">
        <v>318</v>
      </c>
      <c r="H14">
        <v>998</v>
      </c>
      <c r="I14">
        <v>275</v>
      </c>
      <c r="J14">
        <v>66</v>
      </c>
      <c r="K14">
        <v>264</v>
      </c>
      <c r="L14">
        <v>80</v>
      </c>
      <c r="M14">
        <v>318</v>
      </c>
      <c r="O14" s="6">
        <f t="shared" si="0"/>
        <v>1921</v>
      </c>
      <c r="P14" s="6">
        <f t="shared" si="1"/>
        <v>1580</v>
      </c>
      <c r="Q14" s="6">
        <f t="shared" si="2"/>
        <v>341</v>
      </c>
      <c r="R14" s="1">
        <f t="shared" si="3"/>
        <v>0.8224882873503384</v>
      </c>
      <c r="S14" s="1">
        <f t="shared" si="4"/>
        <v>0.17751171264966165</v>
      </c>
      <c r="T14" s="6">
        <f t="shared" si="5"/>
        <v>998</v>
      </c>
      <c r="U14" s="6">
        <f t="shared" si="6"/>
        <v>998</v>
      </c>
      <c r="V14" s="6">
        <f t="shared" si="7"/>
        <v>275</v>
      </c>
      <c r="W14" s="6">
        <f t="shared" si="8"/>
        <v>1316</v>
      </c>
      <c r="X14" s="6">
        <f t="shared" si="9"/>
        <v>71</v>
      </c>
      <c r="Y14" s="6">
        <f t="shared" si="10"/>
        <v>80</v>
      </c>
      <c r="Z14" s="6">
        <f t="shared" si="11"/>
        <v>66</v>
      </c>
      <c r="AA14" s="6">
        <f t="shared" si="11"/>
        <v>264</v>
      </c>
      <c r="AB14" s="1">
        <f t="shared" si="12"/>
        <v>0.7682558841279421</v>
      </c>
      <c r="AC14" s="1">
        <f t="shared" si="13"/>
        <v>0.6862533692722372</v>
      </c>
      <c r="AD14" s="1">
        <f t="shared" si="14"/>
        <v>0.7249430523917997</v>
      </c>
      <c r="AE14" s="1">
        <f t="shared" si="15"/>
        <v>0.7682558841279421</v>
      </c>
      <c r="AF14" s="1">
        <f t="shared" si="16"/>
        <v>0.6862533692722372</v>
      </c>
      <c r="AG14" s="1">
        <f t="shared" si="17"/>
        <v>0.7249430523917997</v>
      </c>
      <c r="AI14" s="1">
        <f t="shared" si="18"/>
        <v>0.8329113924050633</v>
      </c>
      <c r="AJ14" s="4">
        <f t="shared" si="24"/>
        <v>0.1935483870967742</v>
      </c>
      <c r="AK14" s="5">
        <f t="shared" si="19"/>
        <v>1.8306285313814792</v>
      </c>
      <c r="AL14" s="1">
        <f t="shared" si="20"/>
        <v>0.6765822784810127</v>
      </c>
      <c r="AM14" s="1">
        <f t="shared" si="21"/>
        <v>0.6822784810126582</v>
      </c>
      <c r="AN14" s="4">
        <f t="shared" si="22"/>
        <v>0.6626756897449245</v>
      </c>
      <c r="AO14" s="1"/>
      <c r="AP14" s="1">
        <f t="shared" si="23"/>
        <v>0.005696202531645489</v>
      </c>
    </row>
    <row r="15" spans="15:42" ht="12">
      <c r="O15" s="6"/>
      <c r="P15" s="6"/>
      <c r="Q15" s="6"/>
      <c r="R15" s="1"/>
      <c r="S15" s="1"/>
      <c r="T15" s="6"/>
      <c r="U15" s="6"/>
      <c r="V15" s="6"/>
      <c r="W15" s="6"/>
      <c r="X15" s="6"/>
      <c r="Y15" s="6"/>
      <c r="Z15" s="6"/>
      <c r="AA15" s="6"/>
      <c r="AB15" s="1"/>
      <c r="AC15" s="1"/>
      <c r="AD15" s="1"/>
      <c r="AE15" s="1"/>
      <c r="AF15" s="1"/>
      <c r="AG15" s="1"/>
      <c r="AI15" s="1"/>
      <c r="AJ15" s="4"/>
      <c r="AK15" s="5"/>
      <c r="AL15" s="1"/>
      <c r="AM15" s="1"/>
      <c r="AN15" s="4"/>
      <c r="AO15" s="1"/>
      <c r="AP15" s="1"/>
    </row>
    <row r="16" spans="15:42" ht="12">
      <c r="O16" s="6"/>
      <c r="P16" s="6"/>
      <c r="Q16" s="6"/>
      <c r="R16" s="1"/>
      <c r="S16" s="1"/>
      <c r="T16" s="6"/>
      <c r="U16" s="6"/>
      <c r="V16" s="6"/>
      <c r="W16" s="6"/>
      <c r="X16" s="6"/>
      <c r="Y16" s="6"/>
      <c r="Z16" s="6"/>
      <c r="AA16" s="6"/>
      <c r="AB16" s="1"/>
      <c r="AC16" s="1"/>
      <c r="AD16" s="1"/>
      <c r="AE16" s="1"/>
      <c r="AF16" s="1"/>
      <c r="AG16" s="1"/>
      <c r="AI16" s="1"/>
      <c r="AJ16" s="4"/>
      <c r="AK16" s="5"/>
      <c r="AL16" s="1"/>
      <c r="AM16" s="1"/>
      <c r="AN16" s="4"/>
      <c r="AO16" s="1"/>
      <c r="AP16" s="1"/>
    </row>
    <row r="17" spans="15:42" ht="12">
      <c r="O17" s="6"/>
      <c r="P17" s="6"/>
      <c r="Q17" s="6"/>
      <c r="R17" s="1"/>
      <c r="S17" s="1"/>
      <c r="T17" s="6"/>
      <c r="U17" s="6"/>
      <c r="V17" s="6"/>
      <c r="W17" s="6"/>
      <c r="X17" s="6"/>
      <c r="Y17" s="6"/>
      <c r="Z17" s="6"/>
      <c r="AA17" s="6"/>
      <c r="AB17" s="1"/>
      <c r="AC17" s="1"/>
      <c r="AD17" s="1"/>
      <c r="AE17" s="1"/>
      <c r="AF17" s="1"/>
      <c r="AG17" s="1"/>
      <c r="AI17" s="1"/>
      <c r="AJ17" s="4"/>
      <c r="AK17" s="5"/>
      <c r="AL17" s="1"/>
      <c r="AM17" s="1"/>
      <c r="AN17" s="4"/>
      <c r="AO17" s="1"/>
      <c r="AP17" s="1"/>
    </row>
    <row r="18" spans="15:42" ht="12">
      <c r="O18" s="6"/>
      <c r="P18" s="6"/>
      <c r="Q18" s="6"/>
      <c r="R18" s="1"/>
      <c r="S18" s="1"/>
      <c r="T18" s="6"/>
      <c r="U18" s="6"/>
      <c r="V18" s="6"/>
      <c r="W18" s="6"/>
      <c r="X18" s="6"/>
      <c r="Y18" s="6"/>
      <c r="Z18" s="6"/>
      <c r="AA18" s="6"/>
      <c r="AB18" s="1"/>
      <c r="AC18" s="1"/>
      <c r="AD18" s="1"/>
      <c r="AE18" s="1"/>
      <c r="AF18" s="1"/>
      <c r="AG18" s="1"/>
      <c r="AI18" s="1"/>
      <c r="AJ18" s="4"/>
      <c r="AK18" s="5"/>
      <c r="AL18" s="1"/>
      <c r="AM18" s="1"/>
      <c r="AN18" s="4"/>
      <c r="AO18" s="1"/>
      <c r="AP18" s="1"/>
    </row>
    <row r="19" spans="15:42" ht="12">
      <c r="O19" s="6"/>
      <c r="P19" s="6"/>
      <c r="Q19" s="6"/>
      <c r="R19" s="1"/>
      <c r="S19" s="1"/>
      <c r="T19" s="6"/>
      <c r="U19" s="6"/>
      <c r="V19" s="6"/>
      <c r="W19" s="6"/>
      <c r="X19" s="6"/>
      <c r="Y19" s="6"/>
      <c r="Z19" s="6"/>
      <c r="AA19" s="6"/>
      <c r="AB19" s="1"/>
      <c r="AC19" s="1"/>
      <c r="AD19" s="1"/>
      <c r="AE19" s="1"/>
      <c r="AF19" s="1"/>
      <c r="AG19" s="1"/>
      <c r="AI19" s="1"/>
      <c r="AJ19" s="4"/>
      <c r="AK19" s="5"/>
      <c r="AL19" s="1"/>
      <c r="AM19" s="1"/>
      <c r="AN19" s="4"/>
      <c r="AO19" s="1"/>
      <c r="AP19" s="1"/>
    </row>
    <row r="20" spans="15:42" ht="12">
      <c r="O20" s="6"/>
      <c r="P20" s="6"/>
      <c r="Q20" s="6"/>
      <c r="R20" s="1"/>
      <c r="S20" s="1"/>
      <c r="T20" s="6"/>
      <c r="U20" s="6"/>
      <c r="V20" s="6"/>
      <c r="W20" s="6"/>
      <c r="X20" s="6"/>
      <c r="Y20" s="6"/>
      <c r="Z20" s="6"/>
      <c r="AA20" s="6"/>
      <c r="AB20" s="1"/>
      <c r="AC20" s="1"/>
      <c r="AD20" s="1"/>
      <c r="AE20" s="1"/>
      <c r="AF20" s="1"/>
      <c r="AG20" s="1"/>
      <c r="AI20" s="1"/>
      <c r="AJ20" s="4"/>
      <c r="AK20" s="5"/>
      <c r="AL20" s="1"/>
      <c r="AM20" s="1"/>
      <c r="AN20" s="4"/>
      <c r="AO20" s="1"/>
      <c r="AP20" s="1"/>
    </row>
    <row r="21" spans="15:42" ht="12">
      <c r="O21" s="6"/>
      <c r="P21" s="6"/>
      <c r="Q21" s="6"/>
      <c r="R21" s="1"/>
      <c r="S21" s="1"/>
      <c r="T21" s="6"/>
      <c r="U21" s="6"/>
      <c r="V21" s="6"/>
      <c r="W21" s="6"/>
      <c r="X21" s="6"/>
      <c r="Y21" s="6"/>
      <c r="Z21" s="6"/>
      <c r="AA21" s="6"/>
      <c r="AB21" s="1"/>
      <c r="AC21" s="1"/>
      <c r="AD21" s="1"/>
      <c r="AE21" s="1"/>
      <c r="AF21" s="1"/>
      <c r="AG21" s="1"/>
      <c r="AI21" s="1"/>
      <c r="AJ21" s="4"/>
      <c r="AK21" s="5"/>
      <c r="AL21" s="1"/>
      <c r="AM21" s="1"/>
      <c r="AN21" s="4"/>
      <c r="AO21" s="1"/>
      <c r="AP21" s="1"/>
    </row>
    <row r="22" spans="15:42" ht="12"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1"/>
      <c r="AC22" s="1"/>
      <c r="AD22" s="1"/>
      <c r="AE22" s="1"/>
      <c r="AF22" s="1"/>
      <c r="AG22" s="1"/>
      <c r="AI22" s="1"/>
      <c r="AJ22" s="4"/>
      <c r="AK22" s="5"/>
      <c r="AL22" s="1"/>
      <c r="AM22" s="1"/>
      <c r="AN22" s="4"/>
      <c r="AO22" s="1"/>
      <c r="AP22" s="1"/>
    </row>
    <row r="23" spans="18:42" ht="12">
      <c r="R23" s="1"/>
      <c r="S23" s="1"/>
      <c r="T23" s="6"/>
      <c r="U23" s="6"/>
      <c r="V23" s="6"/>
      <c r="W23" s="6"/>
      <c r="X23" s="6"/>
      <c r="Y23" s="6"/>
      <c r="Z23" s="6"/>
      <c r="AA23" s="6"/>
      <c r="AB23" s="1"/>
      <c r="AC23" s="1"/>
      <c r="AD23" s="1"/>
      <c r="AE23" s="1"/>
      <c r="AF23" s="1"/>
      <c r="AG23" s="1"/>
      <c r="AI23" s="1"/>
      <c r="AJ23" s="4"/>
      <c r="AK23" s="5"/>
      <c r="AL23" s="1"/>
      <c r="AM23" s="1"/>
      <c r="AN23" s="4"/>
      <c r="AO23" s="1"/>
      <c r="AP23" s="1"/>
    </row>
    <row r="24" spans="18:42" ht="12">
      <c r="R24" s="1"/>
      <c r="S24" s="1"/>
      <c r="T24" s="6"/>
      <c r="U24" s="6"/>
      <c r="V24" s="6"/>
      <c r="W24" s="6"/>
      <c r="X24" s="6"/>
      <c r="Y24" s="6"/>
      <c r="Z24" s="6"/>
      <c r="AA24" s="6"/>
      <c r="AB24" s="1"/>
      <c r="AC24" s="1"/>
      <c r="AD24" s="1"/>
      <c r="AE24" s="1"/>
      <c r="AF24" s="1"/>
      <c r="AG24" s="1"/>
      <c r="AI24" s="1"/>
      <c r="AJ24" s="4"/>
      <c r="AK24" s="5"/>
      <c r="AL24" s="1"/>
      <c r="AM24" s="1"/>
      <c r="AN24" s="4"/>
      <c r="AO24" s="1"/>
      <c r="AP24" s="1"/>
    </row>
    <row r="25" spans="18:42" ht="12">
      <c r="R25" s="1"/>
      <c r="S25" s="1"/>
      <c r="T25" s="6"/>
      <c r="U25" s="6"/>
      <c r="V25" s="6"/>
      <c r="W25" s="6"/>
      <c r="X25" s="6"/>
      <c r="Y25" s="6"/>
      <c r="Z25" s="6"/>
      <c r="AA25" s="6"/>
      <c r="AB25" s="1"/>
      <c r="AC25" s="1"/>
      <c r="AD25" s="1"/>
      <c r="AE25" s="1"/>
      <c r="AF25" s="1"/>
      <c r="AG25" s="1"/>
      <c r="AI25" s="1"/>
      <c r="AJ25" s="4"/>
      <c r="AK25" s="5"/>
      <c r="AL25" s="1"/>
      <c r="AM25" s="1"/>
      <c r="AN25" s="4"/>
      <c r="AO25" s="1"/>
      <c r="AP25" s="1"/>
    </row>
    <row r="26" spans="18:42" ht="12">
      <c r="R26" s="1"/>
      <c r="S26" s="1"/>
      <c r="T26" s="6"/>
      <c r="U26" s="6"/>
      <c r="V26" s="6"/>
      <c r="W26" s="6"/>
      <c r="X26" s="6"/>
      <c r="Y26" s="6"/>
      <c r="Z26" s="6"/>
      <c r="AA26" s="6"/>
      <c r="AB26" s="1"/>
      <c r="AC26" s="1"/>
      <c r="AD26" s="1"/>
      <c r="AE26" s="1"/>
      <c r="AF26" s="1"/>
      <c r="AG26" s="1"/>
      <c r="AI26" s="1"/>
      <c r="AJ26" s="4"/>
      <c r="AK26" s="5"/>
      <c r="AL26" s="1"/>
      <c r="AM26" s="1"/>
      <c r="AN26" s="4"/>
      <c r="AO26" s="1"/>
      <c r="AP26" s="1"/>
    </row>
    <row r="27" spans="18:42" ht="12">
      <c r="R27" s="1"/>
      <c r="S27" s="1"/>
      <c r="T27" s="6"/>
      <c r="U27" s="6"/>
      <c r="V27" s="6"/>
      <c r="W27" s="6"/>
      <c r="X27" s="6"/>
      <c r="Y27" s="6"/>
      <c r="Z27" s="6"/>
      <c r="AA27" s="6"/>
      <c r="AB27" s="1"/>
      <c r="AC27" s="1"/>
      <c r="AD27" s="1"/>
      <c r="AE27" s="1"/>
      <c r="AF27" s="1"/>
      <c r="AG27" s="1"/>
      <c r="AI27" s="1"/>
      <c r="AJ27" s="4"/>
      <c r="AK27" s="5"/>
      <c r="AL27" s="1"/>
      <c r="AM27" s="1"/>
      <c r="AN27" s="4"/>
      <c r="AO27" s="1"/>
      <c r="AP27" s="1"/>
    </row>
    <row r="29" spans="2:42" ht="12">
      <c r="B29" s="6">
        <f>SUM(B3:B27)</f>
        <v>9179</v>
      </c>
      <c r="C29" s="6">
        <f aca="true" t="shared" si="25" ref="C29:M29">SUM(C3:C27)</f>
        <v>1275</v>
      </c>
      <c r="D29" s="6">
        <f t="shared" si="25"/>
        <v>298</v>
      </c>
      <c r="E29" s="6">
        <f t="shared" si="25"/>
        <v>1418</v>
      </c>
      <c r="F29" s="6">
        <f t="shared" si="25"/>
        <v>429</v>
      </c>
      <c r="G29" s="6">
        <f t="shared" si="25"/>
        <v>1578</v>
      </c>
      <c r="H29" s="6">
        <f t="shared" si="25"/>
        <v>9477</v>
      </c>
      <c r="I29" s="6">
        <f t="shared" si="25"/>
        <v>1275</v>
      </c>
      <c r="J29" s="6">
        <f t="shared" si="25"/>
        <v>298</v>
      </c>
      <c r="K29" s="6">
        <f t="shared" si="25"/>
        <v>1418</v>
      </c>
      <c r="L29" s="6">
        <f t="shared" si="25"/>
        <v>471</v>
      </c>
      <c r="M29" s="6">
        <f t="shared" si="25"/>
        <v>1280</v>
      </c>
      <c r="O29" s="6">
        <f>SUM(O3:O27)</f>
        <v>13748</v>
      </c>
      <c r="P29" s="6">
        <f>SUM(P3:P27)</f>
        <v>12175</v>
      </c>
      <c r="Q29" s="6">
        <f>SUM(Q3:Q27)</f>
        <v>1573</v>
      </c>
      <c r="R29" s="1">
        <f>P29/O29</f>
        <v>0.8855833575792843</v>
      </c>
      <c r="S29" s="1">
        <f>Q29/O29</f>
        <v>0.11441664242071574</v>
      </c>
      <c r="T29" s="6">
        <f aca="true" t="shared" si="26" ref="T29:AA29">SUM(T3:T27)</f>
        <v>9179</v>
      </c>
      <c r="U29" s="6">
        <f t="shared" si="26"/>
        <v>9477</v>
      </c>
      <c r="V29" s="6">
        <f t="shared" si="26"/>
        <v>1275</v>
      </c>
      <c r="W29" s="6">
        <f t="shared" si="26"/>
        <v>10757</v>
      </c>
      <c r="X29" s="6">
        <f t="shared" si="26"/>
        <v>429</v>
      </c>
      <c r="Y29" s="6">
        <f t="shared" si="26"/>
        <v>471</v>
      </c>
      <c r="Z29" s="6">
        <f t="shared" si="26"/>
        <v>298</v>
      </c>
      <c r="AA29" s="6">
        <f t="shared" si="26"/>
        <v>1418</v>
      </c>
      <c r="AI29" s="1">
        <f>W29/P29</f>
        <v>0.8835318275154004</v>
      </c>
      <c r="AJ29" s="4">
        <f>MAX(0.001,Z29)/MAX(0.001,Q29)</f>
        <v>0.189446916719644</v>
      </c>
      <c r="AK29" s="5">
        <f>NORMSINV(AI29)-NORMSINV(AJ29)</f>
        <v>2.0727652856327823</v>
      </c>
      <c r="AL29" s="7">
        <f>AVERAGE(AL3:AL27)</f>
        <v>0.8016978054163123</v>
      </c>
      <c r="AM29" s="7">
        <f>AVERAGE(AM3:AM27)</f>
        <v>0.8258691284148899</v>
      </c>
      <c r="AN29" s="7">
        <f>AVERAGE(AN3:AN27)</f>
        <v>0.7724658576954582</v>
      </c>
      <c r="AP29" s="7">
        <f>AVERAGE(AP3:AP27)</f>
        <v>0.02417132299857755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24" sqref="A24"/>
    </sheetView>
  </sheetViews>
  <sheetFormatPr defaultColWidth="9.00390625" defaultRowHeight="12.75"/>
  <cols>
    <col min="1" max="16384" width="8.75390625" style="0" customWidth="1"/>
  </cols>
  <sheetData>
    <row r="1" ht="12">
      <c r="A1" t="s">
        <v>8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6"/>
      <c r="P3" s="6"/>
      <c r="Q3" s="6"/>
      <c r="R3" s="1"/>
      <c r="S3" s="1"/>
      <c r="T3" s="6"/>
      <c r="U3" s="6"/>
      <c r="V3" s="6"/>
      <c r="W3" s="6"/>
      <c r="X3" s="6"/>
      <c r="Y3" s="6"/>
      <c r="Z3" s="6"/>
      <c r="AA3" s="6"/>
      <c r="AB3" s="1"/>
      <c r="AC3" s="1"/>
      <c r="AD3" s="1"/>
      <c r="AE3" s="1"/>
      <c r="AF3" s="1"/>
      <c r="AG3" s="1"/>
      <c r="AI3" s="1"/>
      <c r="AJ3" s="4"/>
      <c r="AK3" s="5"/>
      <c r="AL3" s="1"/>
      <c r="AM3" s="1"/>
      <c r="AN3" s="4"/>
      <c r="AO3" s="1"/>
      <c r="AP3" s="1"/>
      <c r="AQ3" s="1"/>
    </row>
    <row r="4" spans="15:42" ht="12">
      <c r="O4" s="6"/>
      <c r="P4" s="6"/>
      <c r="Q4" s="6"/>
      <c r="R4" s="1"/>
      <c r="S4" s="1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  <c r="AG4" s="1"/>
      <c r="AI4" s="1"/>
      <c r="AJ4" s="4"/>
      <c r="AK4" s="5"/>
      <c r="AL4" s="1"/>
      <c r="AM4" s="1"/>
      <c r="AN4" s="4"/>
      <c r="AO4" s="1"/>
      <c r="AP4" s="1"/>
    </row>
    <row r="5" spans="15:42" ht="12">
      <c r="O5" s="6"/>
      <c r="P5" s="6"/>
      <c r="Q5" s="6"/>
      <c r="R5" s="1"/>
      <c r="S5" s="1"/>
      <c r="T5" s="6"/>
      <c r="U5" s="6"/>
      <c r="V5" s="6"/>
      <c r="W5" s="6"/>
      <c r="X5" s="6"/>
      <c r="Y5" s="6"/>
      <c r="Z5" s="6"/>
      <c r="AA5" s="6"/>
      <c r="AB5" s="1"/>
      <c r="AC5" s="1"/>
      <c r="AD5" s="1"/>
      <c r="AE5" s="1"/>
      <c r="AF5" s="1"/>
      <c r="AG5" s="1"/>
      <c r="AI5" s="1"/>
      <c r="AJ5" s="4"/>
      <c r="AK5" s="5"/>
      <c r="AL5" s="1"/>
      <c r="AM5" s="1"/>
      <c r="AN5" s="4"/>
      <c r="AO5" s="1"/>
      <c r="AP5" s="1"/>
    </row>
    <row r="6" spans="15:42" ht="12">
      <c r="O6" s="6"/>
      <c r="P6" s="6"/>
      <c r="Q6" s="6"/>
      <c r="R6" s="1"/>
      <c r="S6" s="1"/>
      <c r="T6" s="6"/>
      <c r="U6" s="6"/>
      <c r="V6" s="6"/>
      <c r="W6" s="6"/>
      <c r="X6" s="6"/>
      <c r="Y6" s="6"/>
      <c r="Z6" s="6"/>
      <c r="AA6" s="6"/>
      <c r="AB6" s="1"/>
      <c r="AC6" s="1"/>
      <c r="AD6" s="1"/>
      <c r="AE6" s="1"/>
      <c r="AF6" s="1"/>
      <c r="AG6" s="1"/>
      <c r="AI6" s="1"/>
      <c r="AJ6" s="4"/>
      <c r="AK6" s="5"/>
      <c r="AL6" s="1"/>
      <c r="AM6" s="1"/>
      <c r="AN6" s="4"/>
      <c r="AO6" s="1"/>
      <c r="AP6" s="1"/>
    </row>
    <row r="7" spans="1:42" ht="12">
      <c r="A7" t="s">
        <v>41</v>
      </c>
      <c r="B7">
        <v>1193</v>
      </c>
      <c r="C7">
        <v>116</v>
      </c>
      <c r="D7">
        <v>34</v>
      </c>
      <c r="E7">
        <v>241</v>
      </c>
      <c r="F7">
        <v>90</v>
      </c>
      <c r="G7">
        <v>87</v>
      </c>
      <c r="H7">
        <v>1193</v>
      </c>
      <c r="I7">
        <v>116</v>
      </c>
      <c r="J7">
        <v>34</v>
      </c>
      <c r="K7">
        <v>241</v>
      </c>
      <c r="L7">
        <v>96</v>
      </c>
      <c r="M7">
        <v>87</v>
      </c>
      <c r="O7" s="6">
        <f aca="true" t="shared" si="0" ref="O7:O14">B7+G7+C7+D7+E7</f>
        <v>1671</v>
      </c>
      <c r="P7" s="6">
        <f aca="true" t="shared" si="1" ref="P7:P14">B7+G7+E7</f>
        <v>1521</v>
      </c>
      <c r="Q7" s="6">
        <f aca="true" t="shared" si="2" ref="Q7:Q14">C7+D7</f>
        <v>150</v>
      </c>
      <c r="R7" s="1">
        <f aca="true" t="shared" si="3" ref="R7:R14">P7/O7</f>
        <v>0.9102333931777379</v>
      </c>
      <c r="S7" s="1">
        <f aca="true" t="shared" si="4" ref="S7:S14">Q7/O7</f>
        <v>0.08976660682226212</v>
      </c>
      <c r="T7" s="6">
        <f aca="true" t="shared" si="5" ref="T7:T14">B7</f>
        <v>1193</v>
      </c>
      <c r="U7" s="6">
        <f aca="true" t="shared" si="6" ref="U7:U14">H7</f>
        <v>1193</v>
      </c>
      <c r="V7" s="6">
        <f aca="true" t="shared" si="7" ref="V7:V14">C7</f>
        <v>116</v>
      </c>
      <c r="W7" s="6">
        <f aca="true" t="shared" si="8" ref="W7:W14">B7+G7</f>
        <v>1280</v>
      </c>
      <c r="X7" s="6">
        <f aca="true" t="shared" si="9" ref="X7:X14">F7</f>
        <v>90</v>
      </c>
      <c r="Y7" s="6">
        <f aca="true" t="shared" si="10" ref="Y7:Y14">L7</f>
        <v>96</v>
      </c>
      <c r="Z7" s="6">
        <f aca="true" t="shared" si="11" ref="Z7:AA14">D7</f>
        <v>34</v>
      </c>
      <c r="AA7" s="6">
        <f t="shared" si="11"/>
        <v>241</v>
      </c>
      <c r="AB7" s="1">
        <f aca="true" t="shared" si="12" ref="AB7:AB14">(T7+V7)/(W7+V7+Z7)</f>
        <v>0.9153846153846154</v>
      </c>
      <c r="AC7" s="1">
        <f aca="true" t="shared" si="13" ref="AC7:AC14">(T7+V7)/(W7+V7+AA7)</f>
        <v>0.7996334758704948</v>
      </c>
      <c r="AD7" s="1">
        <f aca="true" t="shared" si="14" ref="AD7:AD14">2*AB7*AC7/(AB7+AC7)</f>
        <v>0.853602869253342</v>
      </c>
      <c r="AE7" s="1">
        <f aca="true" t="shared" si="15" ref="AE7:AE14">(U7+V7)/(W7+V7+Z7)</f>
        <v>0.9153846153846154</v>
      </c>
      <c r="AF7" s="1">
        <f aca="true" t="shared" si="16" ref="AF7:AF14">(U7+V7)/(W7+V7+AA7)</f>
        <v>0.7996334758704948</v>
      </c>
      <c r="AG7" s="1">
        <f aca="true" t="shared" si="17" ref="AG7:AG14">2*AE7*AF7/(AE7+AF7)</f>
        <v>0.853602869253342</v>
      </c>
      <c r="AI7" s="1">
        <f aca="true" t="shared" si="18" ref="AI7:AI14">W7/P7</f>
        <v>0.84155161078238</v>
      </c>
      <c r="AJ7" s="4">
        <f>MAX(0.001,Z7)/MAX(0.001,Q7)</f>
        <v>0.22666666666666666</v>
      </c>
      <c r="AK7" s="5">
        <f aca="true" t="shared" si="19" ref="AK7:AK14">NORMSINV(AI7)-NORMSINV(AJ7)</f>
        <v>1.750724735783233</v>
      </c>
      <c r="AL7" s="1">
        <f aca="true" t="shared" si="20" ref="AL7:AL14">(T7+X7)/P7</f>
        <v>0.8435239973701513</v>
      </c>
      <c r="AM7" s="1">
        <f aca="true" t="shared" si="21" ref="AM7:AM14">(U7+Y7)/P7</f>
        <v>0.8474687705456936</v>
      </c>
      <c r="AN7" s="4">
        <f aca="true" t="shared" si="22" ref="AN7:AN14">(T7+V7)/O7</f>
        <v>0.7833632555356074</v>
      </c>
      <c r="AO7" s="1"/>
      <c r="AP7" s="1">
        <f aca="true" t="shared" si="23" ref="AP7:AP14">AM7-AL7</f>
        <v>0.0039447731755423154</v>
      </c>
    </row>
    <row r="8" spans="1:42" ht="12">
      <c r="A8" t="s">
        <v>42</v>
      </c>
      <c r="B8">
        <v>1118</v>
      </c>
      <c r="C8">
        <v>135</v>
      </c>
      <c r="D8">
        <v>17</v>
      </c>
      <c r="E8">
        <v>135</v>
      </c>
      <c r="F8">
        <v>45</v>
      </c>
      <c r="G8">
        <v>140</v>
      </c>
      <c r="H8">
        <v>1118</v>
      </c>
      <c r="I8">
        <v>135</v>
      </c>
      <c r="J8">
        <v>17</v>
      </c>
      <c r="K8">
        <v>135</v>
      </c>
      <c r="L8">
        <v>45</v>
      </c>
      <c r="M8">
        <v>140</v>
      </c>
      <c r="O8" s="6">
        <f t="shared" si="0"/>
        <v>1545</v>
      </c>
      <c r="P8" s="6">
        <f t="shared" si="1"/>
        <v>1393</v>
      </c>
      <c r="Q8" s="6">
        <f t="shared" si="2"/>
        <v>152</v>
      </c>
      <c r="R8" s="1">
        <f t="shared" si="3"/>
        <v>0.9016181229773462</v>
      </c>
      <c r="S8" s="1">
        <f t="shared" si="4"/>
        <v>0.09838187702265372</v>
      </c>
      <c r="T8" s="6">
        <f t="shared" si="5"/>
        <v>1118</v>
      </c>
      <c r="U8" s="6">
        <f t="shared" si="6"/>
        <v>1118</v>
      </c>
      <c r="V8" s="6">
        <f t="shared" si="7"/>
        <v>135</v>
      </c>
      <c r="W8" s="6">
        <f t="shared" si="8"/>
        <v>1258</v>
      </c>
      <c r="X8" s="6">
        <f t="shared" si="9"/>
        <v>45</v>
      </c>
      <c r="Y8" s="6">
        <f t="shared" si="10"/>
        <v>45</v>
      </c>
      <c r="Z8" s="6">
        <f t="shared" si="11"/>
        <v>17</v>
      </c>
      <c r="AA8" s="6">
        <f t="shared" si="11"/>
        <v>135</v>
      </c>
      <c r="AB8" s="1">
        <f t="shared" si="12"/>
        <v>0.8886524822695036</v>
      </c>
      <c r="AC8" s="1">
        <f t="shared" si="13"/>
        <v>0.8200261780104712</v>
      </c>
      <c r="AD8" s="1">
        <f t="shared" si="14"/>
        <v>0.8529611980939414</v>
      </c>
      <c r="AE8" s="1">
        <f t="shared" si="15"/>
        <v>0.8886524822695036</v>
      </c>
      <c r="AF8" s="1">
        <f t="shared" si="16"/>
        <v>0.8200261780104712</v>
      </c>
      <c r="AG8" s="1">
        <f t="shared" si="17"/>
        <v>0.8529611980939414</v>
      </c>
      <c r="AI8" s="1">
        <f t="shared" si="18"/>
        <v>0.9030868628858578</v>
      </c>
      <c r="AJ8" s="4">
        <f aca="true" t="shared" si="24" ref="AJ8:AJ14">MAX(0.001,Z8)/MAX(0.001,Q8)</f>
        <v>0.1118421052631579</v>
      </c>
      <c r="AK8" s="5">
        <f t="shared" si="19"/>
        <v>2.516132688132254</v>
      </c>
      <c r="AL8" s="1">
        <f t="shared" si="20"/>
        <v>0.8348887293610912</v>
      </c>
      <c r="AM8" s="1">
        <f t="shared" si="21"/>
        <v>0.8348887293610912</v>
      </c>
      <c r="AN8" s="4">
        <f t="shared" si="22"/>
        <v>0.8110032362459547</v>
      </c>
      <c r="AO8" s="1"/>
      <c r="AP8" s="1">
        <f t="shared" si="23"/>
        <v>0</v>
      </c>
    </row>
    <row r="9" spans="1:42" ht="12">
      <c r="A9" t="s">
        <v>43</v>
      </c>
      <c r="B9">
        <v>827</v>
      </c>
      <c r="C9">
        <v>374</v>
      </c>
      <c r="D9">
        <v>160</v>
      </c>
      <c r="E9">
        <v>108</v>
      </c>
      <c r="F9">
        <v>55</v>
      </c>
      <c r="G9">
        <v>14</v>
      </c>
      <c r="H9">
        <v>827</v>
      </c>
      <c r="I9">
        <v>374</v>
      </c>
      <c r="J9">
        <v>160</v>
      </c>
      <c r="K9">
        <v>108</v>
      </c>
      <c r="L9">
        <v>55</v>
      </c>
      <c r="M9">
        <v>14</v>
      </c>
      <c r="O9" s="6">
        <f t="shared" si="0"/>
        <v>1483</v>
      </c>
      <c r="P9" s="6">
        <f t="shared" si="1"/>
        <v>949</v>
      </c>
      <c r="Q9" s="6">
        <f t="shared" si="2"/>
        <v>534</v>
      </c>
      <c r="R9" s="1">
        <f t="shared" si="3"/>
        <v>0.6399190829399866</v>
      </c>
      <c r="S9" s="1">
        <f t="shared" si="4"/>
        <v>0.3600809170600135</v>
      </c>
      <c r="T9" s="6">
        <f t="shared" si="5"/>
        <v>827</v>
      </c>
      <c r="U9" s="6">
        <f t="shared" si="6"/>
        <v>827</v>
      </c>
      <c r="V9" s="6">
        <f t="shared" si="7"/>
        <v>374</v>
      </c>
      <c r="W9" s="6">
        <f t="shared" si="8"/>
        <v>841</v>
      </c>
      <c r="X9" s="6">
        <f t="shared" si="9"/>
        <v>55</v>
      </c>
      <c r="Y9" s="6">
        <f t="shared" si="10"/>
        <v>55</v>
      </c>
      <c r="Z9" s="6">
        <f t="shared" si="11"/>
        <v>160</v>
      </c>
      <c r="AA9" s="6">
        <f t="shared" si="11"/>
        <v>108</v>
      </c>
      <c r="AB9" s="1">
        <f t="shared" si="12"/>
        <v>0.8734545454545455</v>
      </c>
      <c r="AC9" s="1">
        <f t="shared" si="13"/>
        <v>0.907785336356765</v>
      </c>
      <c r="AD9" s="1">
        <f t="shared" si="14"/>
        <v>0.8902891030392884</v>
      </c>
      <c r="AE9" s="1">
        <f t="shared" si="15"/>
        <v>0.8734545454545455</v>
      </c>
      <c r="AF9" s="1">
        <f t="shared" si="16"/>
        <v>0.907785336356765</v>
      </c>
      <c r="AG9" s="1">
        <f t="shared" si="17"/>
        <v>0.8902891030392884</v>
      </c>
      <c r="AI9" s="1">
        <f t="shared" si="18"/>
        <v>0.8861959957850368</v>
      </c>
      <c r="AJ9" s="4">
        <f t="shared" si="24"/>
        <v>0.299625468164794</v>
      </c>
      <c r="AK9" s="5">
        <f t="shared" si="19"/>
        <v>1.7320214798767042</v>
      </c>
      <c r="AL9" s="1">
        <f t="shared" si="20"/>
        <v>0.9293993677555321</v>
      </c>
      <c r="AM9" s="1">
        <f t="shared" si="21"/>
        <v>0.9293993677555321</v>
      </c>
      <c r="AN9" s="4">
        <f t="shared" si="22"/>
        <v>0.8098449089683075</v>
      </c>
      <c r="AO9" s="1"/>
      <c r="AP9" s="1">
        <f t="shared" si="23"/>
        <v>0</v>
      </c>
    </row>
    <row r="10" spans="1:42" ht="12">
      <c r="A10" t="s">
        <v>44</v>
      </c>
      <c r="B10">
        <v>572</v>
      </c>
      <c r="C10">
        <v>220</v>
      </c>
      <c r="D10">
        <v>9</v>
      </c>
      <c r="E10">
        <v>119</v>
      </c>
      <c r="F10">
        <v>34</v>
      </c>
      <c r="G10">
        <v>85</v>
      </c>
      <c r="H10">
        <v>645</v>
      </c>
      <c r="I10">
        <v>220</v>
      </c>
      <c r="J10">
        <v>9</v>
      </c>
      <c r="K10">
        <v>119</v>
      </c>
      <c r="L10">
        <v>56</v>
      </c>
      <c r="M10">
        <v>12</v>
      </c>
      <c r="O10" s="6">
        <f t="shared" si="0"/>
        <v>1005</v>
      </c>
      <c r="P10" s="6">
        <f t="shared" si="1"/>
        <v>776</v>
      </c>
      <c r="Q10" s="6">
        <f t="shared" si="2"/>
        <v>229</v>
      </c>
      <c r="R10" s="1">
        <f t="shared" si="3"/>
        <v>0.7721393034825871</v>
      </c>
      <c r="S10" s="1">
        <f t="shared" si="4"/>
        <v>0.22786069651741295</v>
      </c>
      <c r="T10" s="6">
        <f t="shared" si="5"/>
        <v>572</v>
      </c>
      <c r="U10" s="6">
        <f t="shared" si="6"/>
        <v>645</v>
      </c>
      <c r="V10" s="6">
        <f t="shared" si="7"/>
        <v>220</v>
      </c>
      <c r="W10" s="6">
        <f t="shared" si="8"/>
        <v>657</v>
      </c>
      <c r="X10" s="6">
        <f t="shared" si="9"/>
        <v>34</v>
      </c>
      <c r="Y10" s="6">
        <f t="shared" si="10"/>
        <v>56</v>
      </c>
      <c r="Z10" s="6">
        <f t="shared" si="11"/>
        <v>9</v>
      </c>
      <c r="AA10" s="6">
        <f t="shared" si="11"/>
        <v>119</v>
      </c>
      <c r="AB10" s="1">
        <f t="shared" si="12"/>
        <v>0.8939051918735892</v>
      </c>
      <c r="AC10" s="1">
        <f t="shared" si="13"/>
        <v>0.7951807228915663</v>
      </c>
      <c r="AD10" s="1">
        <f t="shared" si="14"/>
        <v>0.8416578108395323</v>
      </c>
      <c r="AE10" s="1">
        <f t="shared" si="15"/>
        <v>0.9762979683972912</v>
      </c>
      <c r="AF10" s="1">
        <f t="shared" si="16"/>
        <v>0.8684738955823293</v>
      </c>
      <c r="AG10" s="1">
        <f t="shared" si="17"/>
        <v>0.9192348565356004</v>
      </c>
      <c r="AI10" s="1">
        <f t="shared" si="18"/>
        <v>0.8466494845360825</v>
      </c>
      <c r="AJ10" s="4">
        <f t="shared" si="24"/>
        <v>0.039301310043668124</v>
      </c>
      <c r="AK10" s="5">
        <f t="shared" si="19"/>
        <v>2.781020941111166</v>
      </c>
      <c r="AL10" s="1">
        <f t="shared" si="20"/>
        <v>0.7809278350515464</v>
      </c>
      <c r="AM10" s="1">
        <f t="shared" si="21"/>
        <v>0.9033505154639175</v>
      </c>
      <c r="AN10" s="4">
        <f t="shared" si="22"/>
        <v>0.7880597014925373</v>
      </c>
      <c r="AO10" s="1"/>
      <c r="AP10" s="1">
        <f t="shared" si="23"/>
        <v>0.12242268041237114</v>
      </c>
    </row>
    <row r="11" spans="1:42" ht="12">
      <c r="A11" t="s">
        <v>45</v>
      </c>
      <c r="B11">
        <v>389</v>
      </c>
      <c r="C11">
        <v>100</v>
      </c>
      <c r="D11">
        <v>8</v>
      </c>
      <c r="E11">
        <v>471</v>
      </c>
      <c r="F11">
        <v>148</v>
      </c>
      <c r="G11">
        <v>955</v>
      </c>
      <c r="H11">
        <v>1075</v>
      </c>
      <c r="I11">
        <v>100</v>
      </c>
      <c r="J11">
        <v>8</v>
      </c>
      <c r="K11">
        <v>471</v>
      </c>
      <c r="L11">
        <v>232</v>
      </c>
      <c r="M11">
        <v>269</v>
      </c>
      <c r="O11" s="6">
        <f>B11+G11+C11+D11+E11+FIXES!E11</f>
        <v>1923</v>
      </c>
      <c r="P11" s="6">
        <f>B11+G11+E11+FIXES!E11</f>
        <v>1815</v>
      </c>
      <c r="Q11" s="6">
        <f t="shared" si="2"/>
        <v>108</v>
      </c>
      <c r="R11" s="1">
        <f t="shared" si="3"/>
        <v>0.9438377535101404</v>
      </c>
      <c r="S11" s="1">
        <f t="shared" si="4"/>
        <v>0.056162246489859596</v>
      </c>
      <c r="T11" s="6">
        <f t="shared" si="5"/>
        <v>389</v>
      </c>
      <c r="U11" s="6">
        <f t="shared" si="6"/>
        <v>1075</v>
      </c>
      <c r="V11" s="6">
        <f t="shared" si="7"/>
        <v>100</v>
      </c>
      <c r="W11" s="6">
        <f t="shared" si="8"/>
        <v>1344</v>
      </c>
      <c r="X11" s="6">
        <f t="shared" si="9"/>
        <v>148</v>
      </c>
      <c r="Y11" s="6">
        <f t="shared" si="10"/>
        <v>232</v>
      </c>
      <c r="Z11" s="6">
        <f t="shared" si="11"/>
        <v>8</v>
      </c>
      <c r="AA11" s="6">
        <f>E11+FIXES!E11</f>
        <v>471</v>
      </c>
      <c r="AB11" s="1">
        <f t="shared" si="12"/>
        <v>0.3367768595041322</v>
      </c>
      <c r="AC11" s="1">
        <f t="shared" si="13"/>
        <v>0.25535248041775455</v>
      </c>
      <c r="AD11" s="1">
        <f t="shared" si="14"/>
        <v>0.29046629046629047</v>
      </c>
      <c r="AE11" s="1">
        <f t="shared" si="15"/>
        <v>0.809228650137741</v>
      </c>
      <c r="AF11" s="1">
        <f t="shared" si="16"/>
        <v>0.6135770234986945</v>
      </c>
      <c r="AG11" s="1">
        <f t="shared" si="17"/>
        <v>0.697950697950698</v>
      </c>
      <c r="AI11" s="1">
        <f t="shared" si="18"/>
        <v>0.740495867768595</v>
      </c>
      <c r="AJ11" s="4">
        <f t="shared" si="24"/>
        <v>0.07407407407407407</v>
      </c>
      <c r="AK11" s="5">
        <f t="shared" si="19"/>
        <v>2.0909784840314334</v>
      </c>
      <c r="AL11" s="1">
        <f t="shared" si="20"/>
        <v>0.2958677685950413</v>
      </c>
      <c r="AM11" s="1">
        <f t="shared" si="21"/>
        <v>0.7201101928374656</v>
      </c>
      <c r="AN11" s="4">
        <f t="shared" si="22"/>
        <v>0.2542901716068643</v>
      </c>
      <c r="AO11" s="1"/>
      <c r="AP11" s="1">
        <f t="shared" si="23"/>
        <v>0.42424242424242425</v>
      </c>
    </row>
    <row r="12" spans="1:42" ht="12">
      <c r="A12" t="s">
        <v>46</v>
      </c>
      <c r="B12">
        <v>1503</v>
      </c>
      <c r="C12">
        <v>4</v>
      </c>
      <c r="D12">
        <v>1</v>
      </c>
      <c r="E12">
        <v>46</v>
      </c>
      <c r="F12">
        <v>33</v>
      </c>
      <c r="G12">
        <v>107</v>
      </c>
      <c r="H12">
        <v>1545</v>
      </c>
      <c r="I12">
        <v>4</v>
      </c>
      <c r="J12">
        <v>1</v>
      </c>
      <c r="K12">
        <v>46</v>
      </c>
      <c r="L12">
        <v>33</v>
      </c>
      <c r="M12">
        <v>65</v>
      </c>
      <c r="O12" s="6">
        <f t="shared" si="0"/>
        <v>1661</v>
      </c>
      <c r="P12" s="6">
        <f t="shared" si="1"/>
        <v>1656</v>
      </c>
      <c r="Q12" s="6">
        <f t="shared" si="2"/>
        <v>5</v>
      </c>
      <c r="R12" s="1">
        <f t="shared" si="3"/>
        <v>0.9969897652016857</v>
      </c>
      <c r="S12" s="1">
        <f t="shared" si="4"/>
        <v>0.0030102347983142685</v>
      </c>
      <c r="T12" s="6">
        <f t="shared" si="5"/>
        <v>1503</v>
      </c>
      <c r="U12" s="6">
        <f t="shared" si="6"/>
        <v>1545</v>
      </c>
      <c r="V12" s="6">
        <f t="shared" si="7"/>
        <v>4</v>
      </c>
      <c r="W12" s="6">
        <f t="shared" si="8"/>
        <v>1610</v>
      </c>
      <c r="X12" s="6">
        <f t="shared" si="9"/>
        <v>33</v>
      </c>
      <c r="Y12" s="6">
        <f t="shared" si="10"/>
        <v>33</v>
      </c>
      <c r="Z12" s="6">
        <f t="shared" si="11"/>
        <v>1</v>
      </c>
      <c r="AA12" s="6">
        <f t="shared" si="11"/>
        <v>46</v>
      </c>
      <c r="AB12" s="1">
        <f t="shared" si="12"/>
        <v>0.9331269349845202</v>
      </c>
      <c r="AC12" s="1">
        <f t="shared" si="13"/>
        <v>0.9078313253012048</v>
      </c>
      <c r="AD12" s="1">
        <f t="shared" si="14"/>
        <v>0.9203053435114503</v>
      </c>
      <c r="AE12" s="1">
        <f t="shared" si="15"/>
        <v>0.9591331269349845</v>
      </c>
      <c r="AF12" s="1">
        <f t="shared" si="16"/>
        <v>0.9331325301204819</v>
      </c>
      <c r="AG12" s="1">
        <f t="shared" si="17"/>
        <v>0.9459541984732823</v>
      </c>
      <c r="AI12" s="1">
        <f t="shared" si="18"/>
        <v>0.9722222222222222</v>
      </c>
      <c r="AJ12" s="4">
        <f t="shared" si="24"/>
        <v>0.2</v>
      </c>
      <c r="AK12" s="5">
        <f t="shared" si="19"/>
        <v>2.7561270586284707</v>
      </c>
      <c r="AL12" s="1">
        <f t="shared" si="20"/>
        <v>0.927536231884058</v>
      </c>
      <c r="AM12" s="1">
        <f t="shared" si="21"/>
        <v>0.9528985507246377</v>
      </c>
      <c r="AN12" s="4">
        <f t="shared" si="22"/>
        <v>0.9072847682119205</v>
      </c>
      <c r="AO12" s="1"/>
      <c r="AP12" s="1">
        <f t="shared" si="23"/>
        <v>0.025362318840579712</v>
      </c>
    </row>
    <row r="13" spans="1:42" ht="12">
      <c r="A13" t="s">
        <v>47</v>
      </c>
      <c r="B13">
        <v>1787</v>
      </c>
      <c r="C13">
        <v>38</v>
      </c>
      <c r="D13">
        <v>16</v>
      </c>
      <c r="E13">
        <v>336</v>
      </c>
      <c r="F13">
        <v>243</v>
      </c>
      <c r="G13">
        <v>362</v>
      </c>
      <c r="H13">
        <v>1787</v>
      </c>
      <c r="I13">
        <v>38</v>
      </c>
      <c r="J13">
        <v>16</v>
      </c>
      <c r="K13">
        <v>336</v>
      </c>
      <c r="L13">
        <v>243</v>
      </c>
      <c r="M13">
        <v>362</v>
      </c>
      <c r="O13" s="6">
        <f t="shared" si="0"/>
        <v>2539</v>
      </c>
      <c r="P13" s="6">
        <f t="shared" si="1"/>
        <v>2485</v>
      </c>
      <c r="Q13" s="6">
        <f t="shared" si="2"/>
        <v>54</v>
      </c>
      <c r="R13" s="1">
        <f t="shared" si="3"/>
        <v>0.9787317841669949</v>
      </c>
      <c r="S13" s="1">
        <f t="shared" si="4"/>
        <v>0.02126821583300512</v>
      </c>
      <c r="T13" s="6">
        <f t="shared" si="5"/>
        <v>1787</v>
      </c>
      <c r="U13" s="6">
        <f t="shared" si="6"/>
        <v>1787</v>
      </c>
      <c r="V13" s="6">
        <f t="shared" si="7"/>
        <v>38</v>
      </c>
      <c r="W13" s="6">
        <f t="shared" si="8"/>
        <v>2149</v>
      </c>
      <c r="X13" s="6">
        <f t="shared" si="9"/>
        <v>243</v>
      </c>
      <c r="Y13" s="6">
        <f t="shared" si="10"/>
        <v>243</v>
      </c>
      <c r="Z13" s="6">
        <f t="shared" si="11"/>
        <v>16</v>
      </c>
      <c r="AA13" s="6">
        <f t="shared" si="11"/>
        <v>336</v>
      </c>
      <c r="AB13" s="1">
        <f t="shared" si="12"/>
        <v>0.8284157966409441</v>
      </c>
      <c r="AC13" s="1">
        <f t="shared" si="13"/>
        <v>0.7233452239397543</v>
      </c>
      <c r="AD13" s="1">
        <f t="shared" si="14"/>
        <v>0.7723233178163352</v>
      </c>
      <c r="AE13" s="1">
        <f t="shared" si="15"/>
        <v>0.8284157966409441</v>
      </c>
      <c r="AF13" s="1">
        <f t="shared" si="16"/>
        <v>0.7233452239397543</v>
      </c>
      <c r="AG13" s="1">
        <f t="shared" si="17"/>
        <v>0.7723233178163352</v>
      </c>
      <c r="AI13" s="1">
        <f t="shared" si="18"/>
        <v>0.8647887323943662</v>
      </c>
      <c r="AJ13" s="4">
        <f t="shared" si="24"/>
        <v>0.2962962962962963</v>
      </c>
      <c r="AK13" s="5">
        <f t="shared" si="19"/>
        <v>1.6371728408549695</v>
      </c>
      <c r="AL13" s="1">
        <f t="shared" si="20"/>
        <v>0.8169014084507042</v>
      </c>
      <c r="AM13" s="1">
        <f t="shared" si="21"/>
        <v>0.8169014084507042</v>
      </c>
      <c r="AN13" s="4">
        <f t="shared" si="22"/>
        <v>0.7187869239858212</v>
      </c>
      <c r="AO13" s="1"/>
      <c r="AP13" s="1">
        <f t="shared" si="23"/>
        <v>0</v>
      </c>
    </row>
    <row r="14" spans="1:42" ht="12">
      <c r="A14" t="s">
        <v>48</v>
      </c>
      <c r="B14">
        <v>283</v>
      </c>
      <c r="C14">
        <v>307</v>
      </c>
      <c r="D14">
        <v>34</v>
      </c>
      <c r="E14">
        <v>284</v>
      </c>
      <c r="F14">
        <v>37</v>
      </c>
      <c r="G14">
        <v>1013</v>
      </c>
      <c r="H14">
        <v>655</v>
      </c>
      <c r="I14">
        <v>307</v>
      </c>
      <c r="J14">
        <v>34</v>
      </c>
      <c r="K14">
        <v>284</v>
      </c>
      <c r="L14">
        <v>73</v>
      </c>
      <c r="M14">
        <v>641</v>
      </c>
      <c r="O14" s="6">
        <f t="shared" si="0"/>
        <v>1921</v>
      </c>
      <c r="P14" s="6">
        <f t="shared" si="1"/>
        <v>1580</v>
      </c>
      <c r="Q14" s="6">
        <f t="shared" si="2"/>
        <v>341</v>
      </c>
      <c r="R14" s="1">
        <f t="shared" si="3"/>
        <v>0.8224882873503384</v>
      </c>
      <c r="S14" s="1">
        <f t="shared" si="4"/>
        <v>0.17751171264966165</v>
      </c>
      <c r="T14" s="6">
        <f t="shared" si="5"/>
        <v>283</v>
      </c>
      <c r="U14" s="6">
        <f t="shared" si="6"/>
        <v>655</v>
      </c>
      <c r="V14" s="6">
        <f t="shared" si="7"/>
        <v>307</v>
      </c>
      <c r="W14" s="6">
        <f t="shared" si="8"/>
        <v>1296</v>
      </c>
      <c r="X14" s="6">
        <f t="shared" si="9"/>
        <v>37</v>
      </c>
      <c r="Y14" s="6">
        <f t="shared" si="10"/>
        <v>73</v>
      </c>
      <c r="Z14" s="6">
        <f t="shared" si="11"/>
        <v>34</v>
      </c>
      <c r="AA14" s="6">
        <f t="shared" si="11"/>
        <v>284</v>
      </c>
      <c r="AB14" s="1">
        <f t="shared" si="12"/>
        <v>0.3604153940134392</v>
      </c>
      <c r="AC14" s="1">
        <f t="shared" si="13"/>
        <v>0.31266560678325384</v>
      </c>
      <c r="AD14" s="1">
        <f t="shared" si="14"/>
        <v>0.3348467650397276</v>
      </c>
      <c r="AE14" s="1">
        <f t="shared" si="15"/>
        <v>0.5876603543066585</v>
      </c>
      <c r="AF14" s="1">
        <f t="shared" si="16"/>
        <v>0.5098039215686274</v>
      </c>
      <c r="AG14" s="1">
        <f t="shared" si="17"/>
        <v>0.5459704880817253</v>
      </c>
      <c r="AI14" s="1">
        <f t="shared" si="18"/>
        <v>0.8202531645569621</v>
      </c>
      <c r="AJ14" s="4">
        <f t="shared" si="24"/>
        <v>0.09970674486803519</v>
      </c>
      <c r="AK14" s="5">
        <f t="shared" si="19"/>
        <v>2.1995546615109407</v>
      </c>
      <c r="AL14" s="1">
        <f t="shared" si="20"/>
        <v>0.20253164556962025</v>
      </c>
      <c r="AM14" s="1">
        <f t="shared" si="21"/>
        <v>0.4607594936708861</v>
      </c>
      <c r="AN14" s="4">
        <f t="shared" si="22"/>
        <v>0.3071317022384175</v>
      </c>
      <c r="AO14" s="1"/>
      <c r="AP14" s="1">
        <f t="shared" si="23"/>
        <v>0.25822784810126587</v>
      </c>
    </row>
    <row r="15" spans="15:42" ht="12">
      <c r="O15" s="6"/>
      <c r="P15" s="6"/>
      <c r="Q15" s="6"/>
      <c r="R15" s="1"/>
      <c r="S15" s="1"/>
      <c r="T15" s="6"/>
      <c r="U15" s="6"/>
      <c r="V15" s="6"/>
      <c r="W15" s="6"/>
      <c r="X15" s="6"/>
      <c r="Y15" s="6"/>
      <c r="Z15" s="6"/>
      <c r="AA15" s="6"/>
      <c r="AB15" s="1"/>
      <c r="AC15" s="1"/>
      <c r="AD15" s="1"/>
      <c r="AE15" s="1"/>
      <c r="AF15" s="1"/>
      <c r="AG15" s="1"/>
      <c r="AI15" s="1"/>
      <c r="AJ15" s="4"/>
      <c r="AK15" s="5"/>
      <c r="AL15" s="1"/>
      <c r="AM15" s="1"/>
      <c r="AN15" s="4"/>
      <c r="AO15" s="1"/>
      <c r="AP15" s="1"/>
    </row>
    <row r="16" spans="15:42" ht="12">
      <c r="O16" s="6"/>
      <c r="P16" s="6"/>
      <c r="Q16" s="6"/>
      <c r="R16" s="1"/>
      <c r="S16" s="1"/>
      <c r="T16" s="6"/>
      <c r="U16" s="6"/>
      <c r="V16" s="6"/>
      <c r="W16" s="6"/>
      <c r="X16" s="6"/>
      <c r="Y16" s="6"/>
      <c r="Z16" s="6"/>
      <c r="AA16" s="6"/>
      <c r="AB16" s="1"/>
      <c r="AC16" s="1"/>
      <c r="AD16" s="1"/>
      <c r="AE16" s="1"/>
      <c r="AF16" s="1"/>
      <c r="AG16" s="1"/>
      <c r="AI16" s="1"/>
      <c r="AJ16" s="4"/>
      <c r="AK16" s="5"/>
      <c r="AL16" s="1"/>
      <c r="AM16" s="1"/>
      <c r="AN16" s="4"/>
      <c r="AO16" s="1"/>
      <c r="AP16" s="1"/>
    </row>
    <row r="17" spans="15:42" ht="12">
      <c r="O17" s="6"/>
      <c r="P17" s="6"/>
      <c r="Q17" s="6"/>
      <c r="R17" s="1"/>
      <c r="S17" s="1"/>
      <c r="T17" s="6"/>
      <c r="U17" s="6"/>
      <c r="V17" s="6"/>
      <c r="W17" s="6"/>
      <c r="X17" s="6"/>
      <c r="Y17" s="6"/>
      <c r="Z17" s="6"/>
      <c r="AA17" s="6"/>
      <c r="AB17" s="1"/>
      <c r="AC17" s="1"/>
      <c r="AD17" s="1"/>
      <c r="AE17" s="1"/>
      <c r="AF17" s="1"/>
      <c r="AG17" s="1"/>
      <c r="AI17" s="1"/>
      <c r="AJ17" s="4"/>
      <c r="AK17" s="5"/>
      <c r="AL17" s="1"/>
      <c r="AM17" s="1"/>
      <c r="AN17" s="4"/>
      <c r="AO17" s="1"/>
      <c r="AP17" s="1"/>
    </row>
    <row r="18" spans="15:42" ht="12">
      <c r="O18" s="6"/>
      <c r="P18" s="6"/>
      <c r="Q18" s="6"/>
      <c r="R18" s="1"/>
      <c r="S18" s="1"/>
      <c r="T18" s="6"/>
      <c r="U18" s="6"/>
      <c r="V18" s="6"/>
      <c r="W18" s="6"/>
      <c r="X18" s="6"/>
      <c r="Y18" s="6"/>
      <c r="Z18" s="6"/>
      <c r="AA18" s="6"/>
      <c r="AB18" s="1"/>
      <c r="AC18" s="1"/>
      <c r="AD18" s="1"/>
      <c r="AE18" s="1"/>
      <c r="AF18" s="1"/>
      <c r="AG18" s="1"/>
      <c r="AI18" s="1"/>
      <c r="AJ18" s="4"/>
      <c r="AK18" s="5"/>
      <c r="AL18" s="1"/>
      <c r="AM18" s="1"/>
      <c r="AN18" s="4"/>
      <c r="AO18" s="1"/>
      <c r="AP18" s="1"/>
    </row>
    <row r="19" spans="15:42" ht="12">
      <c r="O19" s="6"/>
      <c r="P19" s="6"/>
      <c r="Q19" s="6"/>
      <c r="R19" s="1"/>
      <c r="S19" s="1"/>
      <c r="T19" s="6"/>
      <c r="U19" s="6"/>
      <c r="V19" s="6"/>
      <c r="W19" s="6"/>
      <c r="X19" s="6"/>
      <c r="Y19" s="6"/>
      <c r="Z19" s="6"/>
      <c r="AA19" s="6"/>
      <c r="AB19" s="1"/>
      <c r="AC19" s="1"/>
      <c r="AD19" s="1"/>
      <c r="AE19" s="1"/>
      <c r="AF19" s="1"/>
      <c r="AG19" s="1"/>
      <c r="AI19" s="1"/>
      <c r="AJ19" s="4"/>
      <c r="AK19" s="5"/>
      <c r="AL19" s="1"/>
      <c r="AM19" s="1"/>
      <c r="AN19" s="4"/>
      <c r="AO19" s="1"/>
      <c r="AP19" s="1"/>
    </row>
    <row r="20" spans="15:42" ht="12">
      <c r="O20" s="6"/>
      <c r="P20" s="6"/>
      <c r="Q20" s="6"/>
      <c r="R20" s="1"/>
      <c r="S20" s="1"/>
      <c r="T20" s="6"/>
      <c r="U20" s="6"/>
      <c r="V20" s="6"/>
      <c r="W20" s="6"/>
      <c r="X20" s="6"/>
      <c r="Y20" s="6"/>
      <c r="Z20" s="6"/>
      <c r="AA20" s="6"/>
      <c r="AB20" s="1"/>
      <c r="AC20" s="1"/>
      <c r="AD20" s="1"/>
      <c r="AE20" s="1"/>
      <c r="AF20" s="1"/>
      <c r="AG20" s="1"/>
      <c r="AI20" s="1"/>
      <c r="AJ20" s="4"/>
      <c r="AK20" s="5"/>
      <c r="AL20" s="1"/>
      <c r="AM20" s="1"/>
      <c r="AN20" s="4"/>
      <c r="AO20" s="1"/>
      <c r="AP20" s="1"/>
    </row>
    <row r="21" spans="15:42" ht="12">
      <c r="O21" s="6"/>
      <c r="P21" s="6"/>
      <c r="Q21" s="6"/>
      <c r="R21" s="1"/>
      <c r="S21" s="1"/>
      <c r="T21" s="6"/>
      <c r="U21" s="6"/>
      <c r="V21" s="6"/>
      <c r="W21" s="6"/>
      <c r="X21" s="6"/>
      <c r="Y21" s="6"/>
      <c r="Z21" s="6"/>
      <c r="AA21" s="6"/>
      <c r="AB21" s="1"/>
      <c r="AC21" s="1"/>
      <c r="AD21" s="1"/>
      <c r="AE21" s="1"/>
      <c r="AF21" s="1"/>
      <c r="AG21" s="1"/>
      <c r="AI21" s="1"/>
      <c r="AJ21" s="4"/>
      <c r="AK21" s="5"/>
      <c r="AL21" s="1"/>
      <c r="AM21" s="1"/>
      <c r="AN21" s="4"/>
      <c r="AO21" s="1"/>
      <c r="AP21" s="1"/>
    </row>
    <row r="22" spans="15:42" ht="12"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1"/>
      <c r="AC22" s="1"/>
      <c r="AD22" s="1"/>
      <c r="AE22" s="1"/>
      <c r="AF22" s="1"/>
      <c r="AG22" s="1"/>
      <c r="AI22" s="1"/>
      <c r="AJ22" s="4"/>
      <c r="AK22" s="5"/>
      <c r="AL22" s="1"/>
      <c r="AM22" s="1"/>
      <c r="AN22" s="4"/>
      <c r="AO22" s="1"/>
      <c r="AP22" s="1"/>
    </row>
    <row r="23" spans="18:42" ht="12">
      <c r="R23" s="1"/>
      <c r="S23" s="1"/>
      <c r="T23" s="6"/>
      <c r="U23" s="6"/>
      <c r="V23" s="6"/>
      <c r="W23" s="6"/>
      <c r="X23" s="6"/>
      <c r="Y23" s="6"/>
      <c r="Z23" s="6"/>
      <c r="AA23" s="6"/>
      <c r="AB23" s="1"/>
      <c r="AC23" s="1"/>
      <c r="AD23" s="1"/>
      <c r="AE23" s="1"/>
      <c r="AF23" s="1"/>
      <c r="AG23" s="1"/>
      <c r="AI23" s="1"/>
      <c r="AJ23" s="4"/>
      <c r="AK23" s="5"/>
      <c r="AL23" s="1"/>
      <c r="AM23" s="1"/>
      <c r="AN23" s="4"/>
      <c r="AO23" s="1"/>
      <c r="AP23" s="1"/>
    </row>
    <row r="24" spans="18:42" ht="12">
      <c r="R24" s="1"/>
      <c r="S24" s="1"/>
      <c r="T24" s="6"/>
      <c r="U24" s="6"/>
      <c r="V24" s="6"/>
      <c r="W24" s="6"/>
      <c r="X24" s="6"/>
      <c r="Y24" s="6"/>
      <c r="Z24" s="6"/>
      <c r="AA24" s="6"/>
      <c r="AB24" s="1"/>
      <c r="AC24" s="1"/>
      <c r="AD24" s="1"/>
      <c r="AE24" s="1"/>
      <c r="AF24" s="1"/>
      <c r="AG24" s="1"/>
      <c r="AI24" s="1"/>
      <c r="AJ24" s="4"/>
      <c r="AK24" s="5"/>
      <c r="AL24" s="1"/>
      <c r="AM24" s="1"/>
      <c r="AN24" s="4"/>
      <c r="AO24" s="1"/>
      <c r="AP24" s="1"/>
    </row>
    <row r="25" spans="18:42" ht="12">
      <c r="R25" s="1"/>
      <c r="S25" s="1"/>
      <c r="T25" s="6"/>
      <c r="U25" s="6"/>
      <c r="V25" s="6"/>
      <c r="W25" s="6"/>
      <c r="X25" s="6"/>
      <c r="Y25" s="6"/>
      <c r="Z25" s="6"/>
      <c r="AA25" s="6"/>
      <c r="AB25" s="1"/>
      <c r="AC25" s="1"/>
      <c r="AD25" s="1"/>
      <c r="AE25" s="1"/>
      <c r="AF25" s="1"/>
      <c r="AG25" s="1"/>
      <c r="AI25" s="1"/>
      <c r="AJ25" s="4"/>
      <c r="AK25" s="5"/>
      <c r="AL25" s="1"/>
      <c r="AM25" s="1"/>
      <c r="AN25" s="4"/>
      <c r="AO25" s="1"/>
      <c r="AP25" s="1"/>
    </row>
    <row r="26" spans="18:42" ht="12">
      <c r="R26" s="1"/>
      <c r="S26" s="1"/>
      <c r="T26" s="6"/>
      <c r="U26" s="6"/>
      <c r="V26" s="6"/>
      <c r="W26" s="6"/>
      <c r="X26" s="6"/>
      <c r="Y26" s="6"/>
      <c r="Z26" s="6"/>
      <c r="AA26" s="6"/>
      <c r="AB26" s="1"/>
      <c r="AC26" s="1"/>
      <c r="AD26" s="1"/>
      <c r="AE26" s="1"/>
      <c r="AF26" s="1"/>
      <c r="AG26" s="1"/>
      <c r="AI26" s="1"/>
      <c r="AJ26" s="4"/>
      <c r="AK26" s="5"/>
      <c r="AL26" s="1"/>
      <c r="AM26" s="1"/>
      <c r="AN26" s="4"/>
      <c r="AO26" s="1"/>
      <c r="AP26" s="1"/>
    </row>
    <row r="27" spans="18:42" ht="12">
      <c r="R27" s="1"/>
      <c r="S27" s="1"/>
      <c r="T27" s="6"/>
      <c r="U27" s="6"/>
      <c r="V27" s="6"/>
      <c r="W27" s="6"/>
      <c r="X27" s="6"/>
      <c r="Y27" s="6"/>
      <c r="Z27" s="6"/>
      <c r="AA27" s="6"/>
      <c r="AB27" s="1"/>
      <c r="AC27" s="1"/>
      <c r="AD27" s="1"/>
      <c r="AE27" s="1"/>
      <c r="AF27" s="1"/>
      <c r="AG27" s="1"/>
      <c r="AI27" s="1"/>
      <c r="AJ27" s="4"/>
      <c r="AK27" s="5"/>
      <c r="AL27" s="1"/>
      <c r="AM27" s="1"/>
      <c r="AN27" s="4"/>
      <c r="AO27" s="1"/>
      <c r="AP27" s="1"/>
    </row>
    <row r="29" spans="2:42" ht="12">
      <c r="B29" s="6">
        <f>SUM(B3:B27)</f>
        <v>7672</v>
      </c>
      <c r="C29" s="6">
        <f aca="true" t="shared" si="25" ref="C29:M29">SUM(C3:C27)</f>
        <v>1294</v>
      </c>
      <c r="D29" s="6">
        <f t="shared" si="25"/>
        <v>279</v>
      </c>
      <c r="E29" s="6">
        <f t="shared" si="25"/>
        <v>1740</v>
      </c>
      <c r="F29" s="6">
        <f t="shared" si="25"/>
        <v>685</v>
      </c>
      <c r="G29" s="6">
        <f t="shared" si="25"/>
        <v>2763</v>
      </c>
      <c r="H29" s="6">
        <f t="shared" si="25"/>
        <v>8845</v>
      </c>
      <c r="I29" s="6">
        <f t="shared" si="25"/>
        <v>1294</v>
      </c>
      <c r="J29" s="6">
        <f t="shared" si="25"/>
        <v>279</v>
      </c>
      <c r="K29" s="6">
        <f t="shared" si="25"/>
        <v>1740</v>
      </c>
      <c r="L29" s="6">
        <f t="shared" si="25"/>
        <v>833</v>
      </c>
      <c r="M29" s="6">
        <f t="shared" si="25"/>
        <v>1590</v>
      </c>
      <c r="O29" s="6">
        <f>SUM(O3:O27)</f>
        <v>13748</v>
      </c>
      <c r="P29" s="6">
        <f>SUM(P3:P27)</f>
        <v>12175</v>
      </c>
      <c r="Q29" s="6">
        <f>SUM(Q3:Q27)</f>
        <v>1573</v>
      </c>
      <c r="R29" s="1">
        <f>P29/O29</f>
        <v>0.8855833575792843</v>
      </c>
      <c r="S29" s="1">
        <f>Q29/O29</f>
        <v>0.11441664242071574</v>
      </c>
      <c r="T29" s="6">
        <f aca="true" t="shared" si="26" ref="T29:AA29">SUM(T3:T27)</f>
        <v>7672</v>
      </c>
      <c r="U29" s="6">
        <f t="shared" si="26"/>
        <v>8845</v>
      </c>
      <c r="V29" s="6">
        <f t="shared" si="26"/>
        <v>1294</v>
      </c>
      <c r="W29" s="6">
        <f t="shared" si="26"/>
        <v>10435</v>
      </c>
      <c r="X29" s="6">
        <f t="shared" si="26"/>
        <v>685</v>
      </c>
      <c r="Y29" s="6">
        <f t="shared" si="26"/>
        <v>833</v>
      </c>
      <c r="Z29" s="6">
        <f t="shared" si="26"/>
        <v>279</v>
      </c>
      <c r="AA29" s="6">
        <f t="shared" si="26"/>
        <v>1740</v>
      </c>
      <c r="AI29" s="1">
        <f>W29/P29</f>
        <v>0.8570841889117043</v>
      </c>
      <c r="AJ29" s="4">
        <f>MAX(0.001,Z29)/MAX(0.001,Q29)</f>
        <v>0.17736808645899554</v>
      </c>
      <c r="AK29" s="5">
        <f>NORMSINV(AI29)-NORMSINV(AJ29)</f>
        <v>1.99275230261084</v>
      </c>
      <c r="AL29" s="7">
        <f>AVERAGE(AL3:AL27)</f>
        <v>0.7039471230047181</v>
      </c>
      <c r="AM29" s="7">
        <f>AVERAGE(AM3:AM27)</f>
        <v>0.808222128601241</v>
      </c>
      <c r="AN29" s="7">
        <f>AVERAGE(AN3:AN27)</f>
        <v>0.6724705835356788</v>
      </c>
      <c r="AP29" s="7">
        <f>AVERAGE(AP3:AP27)</f>
        <v>0.10427500559652292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11.00390625" defaultRowHeight="12.75"/>
  <sheetData>
    <row r="1" ht="12">
      <c r="A1" t="s">
        <v>53</v>
      </c>
    </row>
    <row r="2" spans="1:13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2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ht="12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">
      <c r="A5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">
      <c r="A6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">
      <c r="A7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">
      <c r="A8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">
      <c r="A9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2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2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2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2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2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">
      <c r="A26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">
      <c r="A27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9" spans="2:13" ht="12">
      <c r="B29" s="6">
        <f>SUM(B3:B27)</f>
        <v>0</v>
      </c>
      <c r="C29" s="6">
        <f>SUM(C3:C27)</f>
        <v>0</v>
      </c>
      <c r="D29" s="6">
        <f>SUM(D3:D27)</f>
        <v>0</v>
      </c>
      <c r="E29" s="6">
        <f>SUM(E3:E27)</f>
        <v>0</v>
      </c>
      <c r="F29" s="6">
        <f>SUM(F3:F27)</f>
        <v>0</v>
      </c>
      <c r="G29" s="6">
        <f>SUM(G3:G27)</f>
        <v>0</v>
      </c>
      <c r="H29" s="6">
        <f>SUM(H3:H27)</f>
        <v>0</v>
      </c>
      <c r="I29" s="6">
        <f>SUM(I3:I27)</f>
        <v>0</v>
      </c>
      <c r="J29" s="6">
        <f>SUM(J3:J27)</f>
        <v>0</v>
      </c>
      <c r="K29" s="6">
        <f>SUM(K3:K27)</f>
        <v>0</v>
      </c>
      <c r="L29" s="6">
        <f>SUM(L3:L27)</f>
        <v>0</v>
      </c>
      <c r="M29" s="6">
        <f>SUM(M3:M27)</f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Ellis</dc:creator>
  <cp:keywords/>
  <dc:description/>
  <cp:lastModifiedBy>LRL</cp:lastModifiedBy>
  <cp:lastPrinted>2008-09-11T18:56:20Z</cp:lastPrinted>
  <dcterms:created xsi:type="dcterms:W3CDTF">2005-09-01T23:20:36Z</dcterms:created>
  <dcterms:modified xsi:type="dcterms:W3CDTF">2006-09-25T22:43:23Z</dcterms:modified>
  <cp:category/>
  <cp:version/>
  <cp:contentType/>
  <cp:contentStatus/>
  <cp:revision>1</cp:revision>
</cp:coreProperties>
</file>