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SUMMARY" sheetId="1" r:id="rId1"/>
    <sheet name="clly1" sheetId="2" r:id="rId2"/>
    <sheet name="clly2" sheetId="3" r:id="rId3"/>
    <sheet name="drd1" sheetId="4" r:id="rId4"/>
    <sheet name="drd2__" sheetId="5" r:id="rId5"/>
    <sheet name="drd2" sheetId="6" r:id="rId6"/>
    <sheet name="pc" sheetId="7" r:id="rId7"/>
    <sheet name="rk" sheetId="8" r:id="rId8"/>
    <sheet name="vr" sheetId="9" r:id="rId9"/>
    <sheet name="sutton" sheetId="10" r:id="rId10"/>
    <sheet name="FIXES" sheetId="11" r:id="rId11"/>
  </sheets>
  <definedNames/>
  <calcPr fullCalcOnLoad="1"/>
</workbook>
</file>

<file path=xl/sharedStrings.xml><?xml version="1.0" encoding="utf-8"?>
<sst xmlns="http://schemas.openxmlformats.org/spreadsheetml/2006/main" count="383" uniqueCount="47">
  <si>
    <t>MIREX 2008 Audio Melody Sumary results - MIREX 2005 Dataset – nonvocal</t>
  </si>
  <si>
    <t>Vx Recall</t>
  </si>
  <si>
    <t>Vx False Alm</t>
  </si>
  <si>
    <t>Vx d'</t>
  </si>
  <si>
    <t>Raw pitch</t>
  </si>
  <si>
    <t>Raw Chroma</t>
  </si>
  <si>
    <t>Overall Acc</t>
  </si>
  <si>
    <t>pc</t>
  </si>
  <si>
    <t>vr</t>
  </si>
  <si>
    <t>clly1</t>
  </si>
  <si>
    <t>excerpt</t>
  </si>
  <si>
    <t>correct</t>
  </si>
  <si>
    <t>nomelcorr</t>
  </si>
  <si>
    <t>FP</t>
  </si>
  <si>
    <t>FN</t>
  </si>
  <si>
    <t>FNcorrF0</t>
  </si>
  <si>
    <t>incorrect</t>
  </si>
  <si>
    <t>CHcorrect</t>
  </si>
  <si>
    <t>CHnomelcorr</t>
  </si>
  <si>
    <t>CHFP</t>
  </si>
  <si>
    <t>CHFN</t>
  </si>
  <si>
    <t>CHFNcorrF0</t>
  </si>
  <si>
    <t>CHincorrect</t>
  </si>
  <si>
    <t>TOT</t>
  </si>
  <si>
    <t>GV</t>
  </si>
  <si>
    <t>GU</t>
  </si>
  <si>
    <t>GV%</t>
  </si>
  <si>
    <t>GU%</t>
  </si>
  <si>
    <t>TPC</t>
  </si>
  <si>
    <t>TPCh</t>
  </si>
  <si>
    <t>TN</t>
  </si>
  <si>
    <t>TP</t>
  </si>
  <si>
    <t>FNC</t>
  </si>
  <si>
    <t>FNCh</t>
  </si>
  <si>
    <t>KWPREC</t>
  </si>
  <si>
    <t>KWREC</t>
  </si>
  <si>
    <t>KWF</t>
  </si>
  <si>
    <t>KWPch</t>
  </si>
  <si>
    <t>KWRch</t>
  </si>
  <si>
    <t>KWFch</t>
  </si>
  <si>
    <t>raw 8ve errs</t>
  </si>
  <si>
    <t>clly2</t>
  </si>
  <si>
    <t>drd1</t>
  </si>
  <si>
    <t>drd2</t>
  </si>
  <si>
    <t>rk</t>
  </si>
  <si>
    <t>sutton</t>
  </si>
  <si>
    <t>FIXES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</si>
</sst>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%"/>
    <numFmt numFmtId="166" formatCode="0.00"/>
    <numFmt numFmtId="167" formatCode="0.00%"/>
    <numFmt numFmtId="168" formatCode="0.000%"/>
  </numFmts>
  <fonts count="5">
    <font>
      <sz val="10"/>
      <name val="Verdana"/>
      <family val="2"/>
    </font>
    <font>
      <sz val="10"/>
      <name val="Arial"/>
      <family val="0"/>
    </font>
    <font>
      <sz val="9.7"/>
      <name val="Bitstream Vera Sans"/>
      <family val="5"/>
    </font>
    <font>
      <sz val="8.8"/>
      <name val="Verdana"/>
      <family val="5"/>
    </font>
    <font>
      <b/>
      <sz val="12.3"/>
      <name val="Verdana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8F8F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3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MIREX2008 Audio Melody Results: MIREX 2005 Dataset - nonvocal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SUMMARY!$A$3</c:f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SUMMARY!$E$3:$G$3</c:f>
              <c:numCache/>
            </c:numRef>
          </c:val>
        </c:ser>
        <c:ser>
          <c:idx val="1"/>
          <c:order val="1"/>
          <c:tx>
            <c:strRef>
              <c:f>SUMMARY!$A$4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SUMMARY!$E$4:$G$4</c:f>
              <c:numCache/>
            </c:numRef>
          </c:val>
        </c:ser>
        <c:ser>
          <c:idx val="2"/>
          <c:order val="2"/>
          <c:tx>
            <c:strRef>
              <c:f>SUMMARY!$A$5</c:f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SUMMARY!$E$5:$G$5</c:f>
              <c:numCache/>
            </c:numRef>
          </c:val>
        </c:ser>
        <c:ser>
          <c:idx val="3"/>
          <c:order val="3"/>
          <c:tx>
            <c:strRef>
              <c:f>SUMMARY!$A$6</c:f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SUMMARY!$E$6:$G$6</c:f>
              <c:numCache/>
            </c:numRef>
          </c:val>
        </c:ser>
        <c:ser>
          <c:idx val="4"/>
          <c:order val="4"/>
          <c:tx>
            <c:strRef>
              <c:f>SUMMARY!$A$7</c:f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SUMMARY!$E$7:$G$7</c:f>
              <c:numCache/>
            </c:numRef>
          </c:val>
        </c:ser>
        <c:ser>
          <c:idx val="5"/>
          <c:order val="5"/>
          <c:tx>
            <c:strRef>
              <c:f>SUMMARY!$A$8</c:f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SUMMARY!$E$8:$G$8</c:f>
              <c:numCache/>
            </c:numRef>
          </c:val>
        </c:ser>
        <c:ser>
          <c:idx val="6"/>
          <c:order val="6"/>
          <c:tx>
            <c:strRef>
              <c:f>SUMMARY!$A$9</c:f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SUMMARY!$E$2:$G$2</c:f>
              <c:strCache/>
            </c:strRef>
          </c:cat>
          <c:val>
            <c:numRef>
              <c:f>SUMMARY!$E$9:$G$9</c:f>
              <c:numCache/>
            </c:numRef>
          </c:val>
        </c:ser>
        <c:axId val="44621299"/>
        <c:axId val="66047372"/>
      </c:barChart>
      <c:catAx>
        <c:axId val="44621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6047372"/>
        <c:crossesAt val="0"/>
        <c:auto val="1"/>
        <c:lblOffset val="100"/>
        <c:noMultiLvlLbl val="0"/>
      </c:catAx>
      <c:valAx>
        <c:axId val="6604737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8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46212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8F8F8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28575</xdr:rowOff>
    </xdr:from>
    <xdr:to>
      <xdr:col>8</xdr:col>
      <xdr:colOff>142875</xdr:colOff>
      <xdr:row>39</xdr:row>
      <xdr:rowOff>123825</xdr:rowOff>
    </xdr:to>
    <xdr:graphicFrame>
      <xdr:nvGraphicFramePr>
        <xdr:cNvPr id="1" name="Chart 1"/>
        <xdr:cNvGraphicFramePr/>
      </xdr:nvGraphicFramePr>
      <xdr:xfrm>
        <a:off x="66675" y="2057400"/>
        <a:ext cx="678180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2" sqref="A2"/>
    </sheetView>
  </sheetViews>
  <sheetFormatPr defaultColWidth="11.00390625" defaultRowHeight="12.75"/>
  <sheetData>
    <row r="1" ht="12.75">
      <c r="A1" t="s">
        <v>0</v>
      </c>
    </row>
    <row r="2" spans="2:7" ht="12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</row>
    <row r="3" spans="1:7" ht="12">
      <c r="A3" t="str">
        <f>drd2!A1</f>
        <v>drd2</v>
      </c>
      <c r="B3" s="1">
        <f>drd2!AI29</f>
        <v>0.9037214303055526</v>
      </c>
      <c r="C3" s="1">
        <f>drd2!AJ29</f>
        <v>0.39675174013921116</v>
      </c>
      <c r="D3" s="2">
        <f>drd2!AK29</f>
        <v>1.564815508748865</v>
      </c>
      <c r="E3" s="3">
        <f>drd2!AL29</f>
        <v>0.6718484584613925</v>
      </c>
      <c r="F3" s="3">
        <f>drd2!AM29</f>
        <v>0.726410968335364</v>
      </c>
      <c r="G3" s="1">
        <f>drd2!AN29</f>
        <v>0.6405299366180275</v>
      </c>
    </row>
    <row r="4" spans="1:7" ht="12">
      <c r="A4" t="str">
        <f>drd1!A1</f>
        <v>drd1</v>
      </c>
      <c r="B4" s="1">
        <f>drd1!AI29</f>
        <v>0.8806050239796089</v>
      </c>
      <c r="C4" s="1">
        <f>drd1!AJ29</f>
        <v>0.4440835266821346</v>
      </c>
      <c r="D4" s="2">
        <f>drd1!AK29</f>
        <v>1.3186406078170585</v>
      </c>
      <c r="E4" s="1">
        <f>drd1!AL29</f>
        <v>0.6011253394</v>
      </c>
      <c r="F4" s="1">
        <f>drd1!AM29</f>
        <v>0.683199933462975</v>
      </c>
      <c r="G4" s="1">
        <f>drd1!AN29</f>
        <v>0.5771805528280657</v>
      </c>
    </row>
    <row r="5" spans="1:7" ht="12">
      <c r="A5" t="s">
        <v>7</v>
      </c>
      <c r="B5" s="1">
        <f>pc!AI29</f>
        <v>0.8089345004527618</v>
      </c>
      <c r="C5" s="1">
        <f>pc!AJ29</f>
        <v>0.2111368909512761</v>
      </c>
      <c r="D5" s="2">
        <f>pc!AK29</f>
        <v>1.6764593134853465</v>
      </c>
      <c r="E5" s="1">
        <f>pc!AL29</f>
        <v>0.583290941278926</v>
      </c>
      <c r="F5" s="1">
        <f>pc!AM29</f>
        <v>0.6236703849236354</v>
      </c>
      <c r="G5" s="1">
        <f>pc!AN29</f>
        <v>0.565093213589827</v>
      </c>
    </row>
    <row r="6" spans="1:7" ht="12">
      <c r="A6" t="str">
        <f>clly2!A1</f>
        <v>clly2</v>
      </c>
      <c r="B6" s="1">
        <f>clly2!AI29</f>
        <v>0.7112385551866385</v>
      </c>
      <c r="C6" s="1">
        <f>clly2!AJ29</f>
        <v>0.4997679814385151</v>
      </c>
      <c r="D6" s="4">
        <f>clly2!AK29</f>
        <v>0.5575882285477436</v>
      </c>
      <c r="E6" s="3">
        <f>clly2!AL29</f>
        <v>0.6459272383209601</v>
      </c>
      <c r="F6" s="3">
        <f>clly2!AM29</f>
        <v>0.6833060088819751</v>
      </c>
      <c r="G6" s="3">
        <f>clly2!AN29</f>
        <v>0.5513581646552482</v>
      </c>
    </row>
    <row r="7" spans="1:7" ht="12">
      <c r="A7" t="str">
        <f>rk!A1</f>
        <v>rk</v>
      </c>
      <c r="B7" s="1">
        <f>rk!AI29</f>
        <v>0.7842841332125968</v>
      </c>
      <c r="C7" s="1">
        <f>rk!AJ29</f>
        <v>0.4148491879350348</v>
      </c>
      <c r="D7" s="2">
        <f>rk!AK29</f>
        <v>1.0018324411589732</v>
      </c>
      <c r="E7" s="1">
        <f>rk!AL29</f>
        <v>0.6342566314168585</v>
      </c>
      <c r="F7" s="1">
        <f>rk!AM29</f>
        <v>0.6867218591879083</v>
      </c>
      <c r="G7" s="1">
        <f>rk!AN29</f>
        <v>0.5478139242450261</v>
      </c>
    </row>
    <row r="8" spans="1:7" ht="12">
      <c r="A8" t="s">
        <v>8</v>
      </c>
      <c r="B8" s="1">
        <f>vr!AI29</f>
        <v>0.8466981923064024</v>
      </c>
      <c r="C8" s="1">
        <f>vr!AJ29</f>
        <v>0.4074245939675174</v>
      </c>
      <c r="D8" s="2">
        <f>vr!AK29</f>
        <v>1.2565495625449465</v>
      </c>
      <c r="E8" s="1">
        <f>vr!AL29</f>
        <v>0.5693231027963669</v>
      </c>
      <c r="F8" s="1">
        <f>vr!AM29</f>
        <v>0.6989464707885479</v>
      </c>
      <c r="G8" s="1">
        <f>vr!AN29</f>
        <v>0.5152543410118374</v>
      </c>
    </row>
    <row r="9" spans="1:7" ht="12">
      <c r="A9" t="str">
        <f>clly1!A1</f>
        <v>clly1</v>
      </c>
      <c r="B9" s="1">
        <f>clly1!AI29</f>
        <v>0.27804802143766433</v>
      </c>
      <c r="C9" s="1">
        <f>clly1!AJ29</f>
        <v>0.5049913237146483</v>
      </c>
      <c r="D9" s="2">
        <f>clly1!AK29</f>
        <v>-0.6011617829781533</v>
      </c>
      <c r="E9" s="1">
        <f>clly1!AL29</f>
        <v>0.6459272383209601</v>
      </c>
      <c r="F9" s="1">
        <f>clly1!AM29</f>
        <v>0.6833060088819751</v>
      </c>
      <c r="G9" s="1">
        <f>clly1!AN29</f>
        <v>0.24113425748304726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P13"/>
  <sheetViews>
    <sheetView workbookViewId="0" topLeftCell="A1">
      <selection activeCell="A1" sqref="A1"/>
    </sheetView>
  </sheetViews>
  <sheetFormatPr defaultColWidth="9.00390625" defaultRowHeight="12.75"/>
  <cols>
    <col min="1" max="1" width="12.125" style="0" customWidth="1"/>
    <col min="2" max="16384" width="8.75390625" style="0" customWidth="1"/>
  </cols>
  <sheetData>
    <row r="1" ht="12">
      <c r="A1" t="s">
        <v>45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:42" ht="12">
      <c r="A3">
        <v>2</v>
      </c>
      <c r="B3">
        <v>68</v>
      </c>
      <c r="C3">
        <v>204</v>
      </c>
      <c r="D3">
        <v>26</v>
      </c>
      <c r="E3">
        <v>1636</v>
      </c>
      <c r="F3">
        <v>36</v>
      </c>
      <c r="G3">
        <v>81</v>
      </c>
      <c r="H3">
        <v>119</v>
      </c>
      <c r="I3">
        <v>204</v>
      </c>
      <c r="J3">
        <v>26</v>
      </c>
      <c r="K3">
        <v>1636</v>
      </c>
      <c r="L3">
        <v>290</v>
      </c>
      <c r="M3">
        <v>30</v>
      </c>
      <c r="O3" s="5">
        <f>B3+G3+C3+D3+E3</f>
        <v>2015</v>
      </c>
      <c r="P3" s="5">
        <f>B3+G3+E3</f>
        <v>1785</v>
      </c>
      <c r="Q3" s="5">
        <f>C3+D3</f>
        <v>230</v>
      </c>
      <c r="R3" s="1">
        <f>P3/O3</f>
        <v>0.8858560794044665</v>
      </c>
      <c r="S3" s="1">
        <f>Q3/O3</f>
        <v>0.1141439205955335</v>
      </c>
      <c r="T3" s="5">
        <f>B3</f>
        <v>68</v>
      </c>
      <c r="U3" s="5">
        <f>H3</f>
        <v>119</v>
      </c>
      <c r="V3" s="5">
        <f>C3</f>
        <v>204</v>
      </c>
      <c r="W3" s="5">
        <f>B3+G3</f>
        <v>149</v>
      </c>
      <c r="X3" s="5">
        <f>F3</f>
        <v>36</v>
      </c>
      <c r="Y3" s="5">
        <f>L3</f>
        <v>290</v>
      </c>
      <c r="Z3" s="5">
        <f>D3</f>
        <v>26</v>
      </c>
      <c r="AA3" s="5">
        <f>E3</f>
        <v>1636</v>
      </c>
      <c r="AB3" s="1">
        <f>(T3+V3)/(W3+V3+Z3)</f>
        <v>0.7176781002638523</v>
      </c>
      <c r="AC3" s="1">
        <f>(T3+V3)/(W3+V3+AA3)</f>
        <v>0.13675213675213677</v>
      </c>
      <c r="AD3" s="1">
        <f>2*AB3*AC3/(AB3+AC3)</f>
        <v>0.22972972972972974</v>
      </c>
      <c r="AE3" s="1">
        <f>(U3+V3)/(W3+V3+Z3)</f>
        <v>0.8522427440633246</v>
      </c>
      <c r="AF3" s="1">
        <f>(U3+V3)/(W3+V3+AA3)</f>
        <v>0.1623931623931624</v>
      </c>
      <c r="AG3" s="1">
        <f>2*AE3*AF3/(AE3+AF3)</f>
        <v>0.2728040540540541</v>
      </c>
      <c r="AI3" s="1">
        <f>W3/P3</f>
        <v>0.08347338935574229</v>
      </c>
      <c r="AJ3" s="3">
        <f>MAX(0.001,Z3)/MAX(0.001,Q3)</f>
        <v>0.11304347826086956</v>
      </c>
      <c r="AK3" s="4">
        <f>NORMSINV(AI3)-NORMSINV(AJ3)</f>
        <v>-0.1715808224112101</v>
      </c>
      <c r="AL3" s="1">
        <f>(T3+X3)/P3</f>
        <v>0.05826330532212885</v>
      </c>
      <c r="AM3" s="1">
        <f>(U3+Y3)/P3</f>
        <v>0.22913165266106442</v>
      </c>
      <c r="AN3" s="3">
        <f>(T3+V3)/O3</f>
        <v>0.1349875930521092</v>
      </c>
      <c r="AO3" s="1"/>
      <c r="AP3" s="1">
        <f>AM3-AL3</f>
        <v>0.17086834733893558</v>
      </c>
    </row>
    <row r="4" spans="1:42" ht="12">
      <c r="A4">
        <v>5</v>
      </c>
      <c r="B4">
        <v>446</v>
      </c>
      <c r="C4">
        <v>0</v>
      </c>
      <c r="D4">
        <v>0</v>
      </c>
      <c r="E4">
        <v>3207</v>
      </c>
      <c r="F4">
        <v>218</v>
      </c>
      <c r="G4">
        <v>4867</v>
      </c>
      <c r="H4">
        <v>615</v>
      </c>
      <c r="I4">
        <v>0</v>
      </c>
      <c r="J4">
        <v>0</v>
      </c>
      <c r="K4">
        <v>3207</v>
      </c>
      <c r="L4">
        <v>562</v>
      </c>
      <c r="M4">
        <v>4698</v>
      </c>
      <c r="O4" s="5">
        <f>B4+G4+C4+D4+E4</f>
        <v>8520</v>
      </c>
      <c r="P4" s="5">
        <f>B4+G4+E4</f>
        <v>8520</v>
      </c>
      <c r="Q4" s="5">
        <f>C4+D4</f>
        <v>0</v>
      </c>
      <c r="R4" s="1">
        <f>P4/O4</f>
        <v>1</v>
      </c>
      <c r="S4" s="1">
        <f>Q4/O4</f>
        <v>0</v>
      </c>
      <c r="T4" s="5">
        <f>B4</f>
        <v>446</v>
      </c>
      <c r="U4" s="5">
        <f>H4</f>
        <v>615</v>
      </c>
      <c r="V4" s="5">
        <f>C4</f>
        <v>0</v>
      </c>
      <c r="W4" s="5">
        <f>B4+G4</f>
        <v>5313</v>
      </c>
      <c r="X4" s="5">
        <f>F4</f>
        <v>218</v>
      </c>
      <c r="Y4" s="5">
        <f>L4</f>
        <v>562</v>
      </c>
      <c r="Z4" s="5">
        <f>D4</f>
        <v>0</v>
      </c>
      <c r="AA4" s="5">
        <f>E4</f>
        <v>3207</v>
      </c>
      <c r="AB4" s="1">
        <f>(T4+V4)/(W4+V4+Z4)</f>
        <v>0.0839450404667796</v>
      </c>
      <c r="AC4" s="1">
        <f>(T4+V4)/(W4+V4+AA4)</f>
        <v>0.05234741784037559</v>
      </c>
      <c r="AD4" s="1">
        <f>2*AB4*AC4/(AB4+AC4)</f>
        <v>0.06448348152967542</v>
      </c>
      <c r="AE4" s="1">
        <f>(U4+V4)/(W4+V4+Z4)</f>
        <v>0.11575381140598531</v>
      </c>
      <c r="AF4" s="1">
        <f>(U4+V4)/(W4+V4+AA4)</f>
        <v>0.0721830985915493</v>
      </c>
      <c r="AG4" s="1">
        <f>2*AE4*AF4/(AE4+AF4)</f>
        <v>0.08891780524831924</v>
      </c>
      <c r="AI4" s="1">
        <f>W4/P4</f>
        <v>0.6235915492957746</v>
      </c>
      <c r="AJ4" s="3">
        <f>MAX(0.001,Z4)/MAX(0.001,Q4)</f>
        <v>1</v>
      </c>
      <c r="AK4" s="4" t="e">
        <f>NORMSINV(AI4)-NORMSINV(AJ4)</f>
        <v>#VALUE!</v>
      </c>
      <c r="AL4" s="1">
        <f>(T4+X4)/P4</f>
        <v>0.07793427230046948</v>
      </c>
      <c r="AM4" s="1">
        <f>(U4+Y4)/P4</f>
        <v>0.1381455399061033</v>
      </c>
      <c r="AN4" s="3">
        <f>(T4+V4)/O4</f>
        <v>0.05234741784037559</v>
      </c>
      <c r="AO4" s="1"/>
      <c r="AP4" s="1">
        <f>AM4-AL4</f>
        <v>0.060211267605633806</v>
      </c>
    </row>
    <row r="5" spans="1:42" ht="12">
      <c r="A5">
        <v>9</v>
      </c>
      <c r="B5">
        <v>107</v>
      </c>
      <c r="C5">
        <v>0</v>
      </c>
      <c r="D5">
        <v>0</v>
      </c>
      <c r="E5">
        <v>1510</v>
      </c>
      <c r="F5">
        <v>129</v>
      </c>
      <c r="G5">
        <v>1503</v>
      </c>
      <c r="H5">
        <v>120</v>
      </c>
      <c r="I5">
        <v>0</v>
      </c>
      <c r="J5">
        <v>0</v>
      </c>
      <c r="K5">
        <v>1510</v>
      </c>
      <c r="L5">
        <v>204</v>
      </c>
      <c r="M5">
        <v>1490</v>
      </c>
      <c r="O5" s="5">
        <f>B5+G5+C5+D5+E5+FIXES!E11</f>
        <v>3120</v>
      </c>
      <c r="P5" s="5">
        <f>B5+G5+E5+FIXES!E11</f>
        <v>3120</v>
      </c>
      <c r="Q5" s="5">
        <f>C5+D5</f>
        <v>0</v>
      </c>
      <c r="R5" s="1">
        <f>P5/O5</f>
        <v>1</v>
      </c>
      <c r="S5" s="1">
        <f>Q5/O5</f>
        <v>0</v>
      </c>
      <c r="T5" s="5">
        <f>B5</f>
        <v>107</v>
      </c>
      <c r="U5" s="5">
        <f>H5</f>
        <v>120</v>
      </c>
      <c r="V5" s="5">
        <f>C5</f>
        <v>0</v>
      </c>
      <c r="W5" s="5">
        <f>B5+G5</f>
        <v>1610</v>
      </c>
      <c r="X5" s="5">
        <f>F5</f>
        <v>129</v>
      </c>
      <c r="Y5" s="5">
        <f>L5</f>
        <v>204</v>
      </c>
      <c r="Z5" s="5">
        <f>D5</f>
        <v>0</v>
      </c>
      <c r="AA5" s="5">
        <f>E5+FIXES!E11</f>
        <v>1510</v>
      </c>
      <c r="AB5" s="1">
        <f>(T5+V5)/(W5+V5+Z5)</f>
        <v>0.06645962732919254</v>
      </c>
      <c r="AC5" s="1">
        <f>(T5+V5)/(W5+V5+AA5)</f>
        <v>0.0342948717948718</v>
      </c>
      <c r="AD5" s="1">
        <f>2*AB5*AC5/(AB5+AC5)</f>
        <v>0.045243128964059194</v>
      </c>
      <c r="AE5" s="1">
        <f>(U5+V5)/(W5+V5+Z5)</f>
        <v>0.07453416149068323</v>
      </c>
      <c r="AF5" s="1">
        <f>(U5+V5)/(W5+V5+AA5)</f>
        <v>0.038461538461538464</v>
      </c>
      <c r="AG5" s="1">
        <f>2*AE5*AF5/(AE5+AF5)</f>
        <v>0.0507399577167019</v>
      </c>
      <c r="AI5" s="1">
        <f>W5/P5</f>
        <v>0.5160256410256411</v>
      </c>
      <c r="AJ5" s="3">
        <f>MAX(0.001,Z5)/MAX(0.001,Q5)</f>
        <v>1</v>
      </c>
      <c r="AK5" s="4" t="e">
        <f>NORMSINV(AI5)-NORMSINV(AJ5)</f>
        <v>#VALUE!</v>
      </c>
      <c r="AL5" s="1">
        <f>(T5+X5)/P5</f>
        <v>0.07564102564102564</v>
      </c>
      <c r="AM5" s="1">
        <f>(U5+Y5)/P5</f>
        <v>0.10384615384615385</v>
      </c>
      <c r="AN5" s="3">
        <f>(T5+V5)/O5</f>
        <v>0.0342948717948718</v>
      </c>
      <c r="AO5" s="1"/>
      <c r="AP5" s="1">
        <f>AM5-AL5</f>
        <v>0.028205128205128216</v>
      </c>
    </row>
    <row r="6" spans="1:42" ht="12">
      <c r="A6">
        <v>12</v>
      </c>
      <c r="B6">
        <v>78</v>
      </c>
      <c r="C6">
        <v>55</v>
      </c>
      <c r="D6">
        <v>0</v>
      </c>
      <c r="E6">
        <v>855</v>
      </c>
      <c r="F6">
        <v>39</v>
      </c>
      <c r="G6">
        <v>77</v>
      </c>
      <c r="H6">
        <v>101</v>
      </c>
      <c r="I6">
        <v>55</v>
      </c>
      <c r="J6">
        <v>0</v>
      </c>
      <c r="K6">
        <v>855</v>
      </c>
      <c r="L6">
        <v>192</v>
      </c>
      <c r="M6">
        <v>54</v>
      </c>
      <c r="O6" s="5">
        <f>B6+G6+C6+D6+E6</f>
        <v>1065</v>
      </c>
      <c r="P6" s="5">
        <f>B6+G6+E6</f>
        <v>1010</v>
      </c>
      <c r="Q6" s="5">
        <f>C6+D6</f>
        <v>55</v>
      </c>
      <c r="R6" s="1">
        <f>P6/O6</f>
        <v>0.9483568075117371</v>
      </c>
      <c r="S6" s="1">
        <f>Q6/O6</f>
        <v>0.051643192488262914</v>
      </c>
      <c r="T6" s="5">
        <f>B6</f>
        <v>78</v>
      </c>
      <c r="U6" s="5">
        <f>H6</f>
        <v>101</v>
      </c>
      <c r="V6" s="5">
        <f>C6</f>
        <v>55</v>
      </c>
      <c r="W6" s="5">
        <f>B6+G6</f>
        <v>155</v>
      </c>
      <c r="X6" s="5">
        <f>F6</f>
        <v>39</v>
      </c>
      <c r="Y6" s="5">
        <f>L6</f>
        <v>192</v>
      </c>
      <c r="Z6" s="5">
        <f>D6</f>
        <v>0</v>
      </c>
      <c r="AA6" s="5">
        <f>E6</f>
        <v>855</v>
      </c>
      <c r="AB6" s="1">
        <f>(T6+V6)/(W6+V6+Z6)</f>
        <v>0.6333333333333333</v>
      </c>
      <c r="AC6" s="1">
        <f>(T6+V6)/(W6+V6+AA6)</f>
        <v>0.12488262910798122</v>
      </c>
      <c r="AD6" s="1">
        <f>2*AB6*AC6/(AB6+AC6)</f>
        <v>0.20862745098039218</v>
      </c>
      <c r="AE6" s="1">
        <f>(U6+V6)/(W6+V6+Z6)</f>
        <v>0.7428571428571429</v>
      </c>
      <c r="AF6" s="1">
        <f>(U6+V6)/(W6+V6+AA6)</f>
        <v>0.14647887323943662</v>
      </c>
      <c r="AG6" s="1">
        <f>2*AE6*AF6/(AE6+AF6)</f>
        <v>0.24470588235294116</v>
      </c>
      <c r="AI6" s="1">
        <f>W6/P6</f>
        <v>0.15346534653465346</v>
      </c>
      <c r="AJ6" s="3">
        <f>MAX(0.001,Z6)/MAX(0.001,Q6)</f>
        <v>1.8181818181818182E-05</v>
      </c>
      <c r="AK6" s="4">
        <f>NORMSINV(AI6)-NORMSINV(AJ6)</f>
        <v>3.107763721539639</v>
      </c>
      <c r="AL6" s="1">
        <f>(T6+X6)/P6</f>
        <v>0.11584158415841585</v>
      </c>
      <c r="AM6" s="1">
        <f>(U6+Y6)/P6</f>
        <v>0.2900990099009901</v>
      </c>
      <c r="AN6" s="3">
        <f>(T6+V6)/O6</f>
        <v>0.12488262910798122</v>
      </c>
      <c r="AO6" s="1"/>
      <c r="AP6" s="1">
        <f>AM6-AL6</f>
        <v>0.17425742574257425</v>
      </c>
    </row>
    <row r="7" spans="1:42" ht="12">
      <c r="A7">
        <v>14</v>
      </c>
      <c r="B7">
        <v>1644</v>
      </c>
      <c r="C7">
        <v>301</v>
      </c>
      <c r="D7">
        <v>108</v>
      </c>
      <c r="E7">
        <v>148</v>
      </c>
      <c r="F7">
        <v>87</v>
      </c>
      <c r="G7">
        <v>159</v>
      </c>
      <c r="H7">
        <v>1644</v>
      </c>
      <c r="I7">
        <v>301</v>
      </c>
      <c r="J7">
        <v>108</v>
      </c>
      <c r="K7">
        <v>148</v>
      </c>
      <c r="L7">
        <v>94</v>
      </c>
      <c r="M7">
        <v>159</v>
      </c>
      <c r="O7" s="5">
        <f>B7+G7+C7+D7+E7</f>
        <v>2360</v>
      </c>
      <c r="P7" s="5">
        <f>B7+G7+E7</f>
        <v>1951</v>
      </c>
      <c r="Q7" s="5">
        <f>C7+D7</f>
        <v>409</v>
      </c>
      <c r="R7" s="1">
        <f>P7/O7</f>
        <v>0.8266949152542373</v>
      </c>
      <c r="S7" s="1">
        <f>Q7/O7</f>
        <v>0.1733050847457627</v>
      </c>
      <c r="T7" s="5">
        <f>B7</f>
        <v>1644</v>
      </c>
      <c r="U7" s="5">
        <f>H7</f>
        <v>1644</v>
      </c>
      <c r="V7" s="5">
        <f>C7</f>
        <v>301</v>
      </c>
      <c r="W7" s="5">
        <f>B7+G7</f>
        <v>1803</v>
      </c>
      <c r="X7" s="5">
        <f>F7</f>
        <v>87</v>
      </c>
      <c r="Y7" s="5">
        <f>L7</f>
        <v>94</v>
      </c>
      <c r="Z7" s="5">
        <f>D7</f>
        <v>108</v>
      </c>
      <c r="AA7" s="5">
        <f>E7</f>
        <v>148</v>
      </c>
      <c r="AB7" s="1">
        <f>(T7+V7)/(W7+V7+Z7)</f>
        <v>0.8792947558770343</v>
      </c>
      <c r="AC7" s="1">
        <f>(T7+V7)/(W7+V7+AA7)</f>
        <v>0.8636767317939609</v>
      </c>
      <c r="AD7" s="1">
        <f>2*AB7*AC7/(AB7+AC7)</f>
        <v>0.871415770609319</v>
      </c>
      <c r="AE7" s="1">
        <f>(U7+V7)/(W7+V7+Z7)</f>
        <v>0.8792947558770343</v>
      </c>
      <c r="AF7" s="1">
        <f>(U7+V7)/(W7+V7+AA7)</f>
        <v>0.8636767317939609</v>
      </c>
      <c r="AG7" s="1">
        <f>2*AE7*AF7/(AE7+AF7)</f>
        <v>0.871415770609319</v>
      </c>
      <c r="AI7" s="1">
        <f>W7/P7</f>
        <v>0.9241414659149154</v>
      </c>
      <c r="AJ7" s="3">
        <f>MAX(0.001,Z7)/MAX(0.001,Q7)</f>
        <v>0.26405867970660146</v>
      </c>
      <c r="AK7" s="4">
        <f>NORMSINV(AI7)-NORMSINV(AJ7)</f>
        <v>2.0643752474713084</v>
      </c>
      <c r="AL7" s="1">
        <f>(T7+X7)/P7</f>
        <v>0.8872373141978472</v>
      </c>
      <c r="AM7" s="1">
        <f>(U7+Y7)/P7</f>
        <v>0.8908252178370066</v>
      </c>
      <c r="AN7" s="3">
        <f>(T7+V7)/O7</f>
        <v>0.8241525423728814</v>
      </c>
      <c r="AO7" s="1"/>
      <c r="AP7" s="1">
        <f>AM7-AL7</f>
        <v>0.0035879036391593955</v>
      </c>
    </row>
    <row r="8" spans="1:42" ht="12">
      <c r="A8">
        <v>15</v>
      </c>
      <c r="B8">
        <v>765</v>
      </c>
      <c r="C8">
        <v>327</v>
      </c>
      <c r="D8">
        <v>128</v>
      </c>
      <c r="E8">
        <v>1029</v>
      </c>
      <c r="F8">
        <v>92</v>
      </c>
      <c r="G8">
        <v>225</v>
      </c>
      <c r="H8">
        <v>934</v>
      </c>
      <c r="I8">
        <v>327</v>
      </c>
      <c r="J8">
        <v>128</v>
      </c>
      <c r="K8">
        <v>1029</v>
      </c>
      <c r="L8">
        <v>309</v>
      </c>
      <c r="M8">
        <v>56</v>
      </c>
      <c r="O8" s="5">
        <f>B8+G8+C8+D8+E8</f>
        <v>2474</v>
      </c>
      <c r="P8" s="5">
        <f>B8+G8+E8</f>
        <v>2019</v>
      </c>
      <c r="Q8" s="5">
        <f>C8+D8</f>
        <v>455</v>
      </c>
      <c r="R8" s="1">
        <f>P8/O8</f>
        <v>0.8160873080032336</v>
      </c>
      <c r="S8" s="1">
        <f>Q8/O8</f>
        <v>0.18391269199676638</v>
      </c>
      <c r="T8" s="5">
        <f>B8</f>
        <v>765</v>
      </c>
      <c r="U8" s="5">
        <f>H8</f>
        <v>934</v>
      </c>
      <c r="V8" s="5">
        <f>C8</f>
        <v>327</v>
      </c>
      <c r="W8" s="5">
        <f>B8+G8</f>
        <v>990</v>
      </c>
      <c r="X8" s="5">
        <f>F8</f>
        <v>92</v>
      </c>
      <c r="Y8" s="5">
        <f>L8</f>
        <v>309</v>
      </c>
      <c r="Z8" s="5">
        <f>D8</f>
        <v>128</v>
      </c>
      <c r="AA8" s="5">
        <f>E8</f>
        <v>1029</v>
      </c>
      <c r="AB8" s="1">
        <f>(T8+V8)/(W8+V8+Z8)</f>
        <v>0.7557093425605537</v>
      </c>
      <c r="AC8" s="1">
        <f>(T8+V8)/(W8+V8+AA8)</f>
        <v>0.46547314578005117</v>
      </c>
      <c r="AD8" s="1">
        <f>2*AB8*AC8/(AB8+AC8)</f>
        <v>0.5761012925349512</v>
      </c>
      <c r="AE8" s="1">
        <f>(U8+V8)/(W8+V8+Z8)</f>
        <v>0.8726643598615917</v>
      </c>
      <c r="AF8" s="1">
        <f>(U8+V8)/(W8+V8+AA8)</f>
        <v>0.5375106564364877</v>
      </c>
      <c r="AG8" s="1">
        <f>2*AE8*AF8/(AE8+AF8)</f>
        <v>0.6652598259034556</v>
      </c>
      <c r="AI8" s="1">
        <f>W8/P8</f>
        <v>0.4903417533432392</v>
      </c>
      <c r="AJ8" s="3">
        <f>MAX(0.001,Z8)/MAX(0.001,Q8)</f>
        <v>0.2813186813186813</v>
      </c>
      <c r="AK8" s="4">
        <f>NORMSINV(AI8)-NORMSINV(AJ8)</f>
        <v>0.5547165837703897</v>
      </c>
      <c r="AL8" s="1">
        <f>(T8+X8)/P8</f>
        <v>0.4244675581971273</v>
      </c>
      <c r="AM8" s="1">
        <f>(U8+Y8)/P8</f>
        <v>0.615651312530956</v>
      </c>
      <c r="AN8" s="3">
        <f>(T8+V8)/O8</f>
        <v>0.4413904607922393</v>
      </c>
      <c r="AO8" s="1"/>
      <c r="AP8" s="1">
        <f>AM8-AL8</f>
        <v>0.19118375433382867</v>
      </c>
    </row>
    <row r="9" spans="1:42" ht="12">
      <c r="A9">
        <v>16</v>
      </c>
      <c r="B9">
        <v>976</v>
      </c>
      <c r="C9">
        <v>563</v>
      </c>
      <c r="D9">
        <v>74</v>
      </c>
      <c r="E9">
        <v>1132</v>
      </c>
      <c r="F9">
        <v>178</v>
      </c>
      <c r="G9">
        <v>171</v>
      </c>
      <c r="H9">
        <v>1007</v>
      </c>
      <c r="I9">
        <v>563</v>
      </c>
      <c r="J9">
        <v>74</v>
      </c>
      <c r="K9">
        <v>1132</v>
      </c>
      <c r="L9">
        <v>334</v>
      </c>
      <c r="M9">
        <v>140</v>
      </c>
      <c r="O9" s="5">
        <f>B9+G9+C9+D9+E9</f>
        <v>2916</v>
      </c>
      <c r="P9" s="5">
        <f>B9+G9+E9</f>
        <v>2279</v>
      </c>
      <c r="Q9" s="5">
        <f>C9+D9</f>
        <v>637</v>
      </c>
      <c r="R9" s="1">
        <f>P9/O9</f>
        <v>0.7815500685871056</v>
      </c>
      <c r="S9" s="1">
        <f>Q9/O9</f>
        <v>0.21844993141289437</v>
      </c>
      <c r="T9" s="5">
        <f>B9</f>
        <v>976</v>
      </c>
      <c r="U9" s="5">
        <f>H9</f>
        <v>1007</v>
      </c>
      <c r="V9" s="5">
        <f>C9</f>
        <v>563</v>
      </c>
      <c r="W9" s="5">
        <f>B9+G9</f>
        <v>1147</v>
      </c>
      <c r="X9" s="5">
        <f>F9</f>
        <v>178</v>
      </c>
      <c r="Y9" s="5">
        <f>L9</f>
        <v>334</v>
      </c>
      <c r="Z9" s="5">
        <f>D9</f>
        <v>74</v>
      </c>
      <c r="AA9" s="5">
        <f>E9</f>
        <v>1132</v>
      </c>
      <c r="AB9" s="1">
        <f>(T9+V9)/(W9+V9+Z9)</f>
        <v>0.8626681614349776</v>
      </c>
      <c r="AC9" s="1">
        <f>(T9+V9)/(W9+V9+AA9)</f>
        <v>0.5415200562983814</v>
      </c>
      <c r="AD9" s="1">
        <f>2*AB9*AC9/(AB9+AC9)</f>
        <v>0.6653696498054474</v>
      </c>
      <c r="AE9" s="1">
        <f>(U9+V9)/(W9+V9+Z9)</f>
        <v>0.8800448430493274</v>
      </c>
      <c r="AF9" s="1">
        <f>(U9+V9)/(W9+V9+AA9)</f>
        <v>0.5524278676988037</v>
      </c>
      <c r="AG9" s="1">
        <f>2*AE9*AF9/(AE9+AF9)</f>
        <v>0.6787721573713792</v>
      </c>
      <c r="AI9" s="1">
        <f>W9/P9</f>
        <v>0.5032909170688898</v>
      </c>
      <c r="AJ9" s="3">
        <f>MAX(0.001,Z9)/MAX(0.001,Q9)</f>
        <v>0.11616954474097331</v>
      </c>
      <c r="AK9" s="4">
        <f>NORMSINV(AI9)-NORMSINV(AJ9)</f>
        <v>1.2026043071050163</v>
      </c>
      <c r="AL9" s="1">
        <f>(T9+X9)/P9</f>
        <v>0.5063624396665204</v>
      </c>
      <c r="AM9" s="1">
        <f>(U9+Y9)/P9</f>
        <v>0.5884159719175077</v>
      </c>
      <c r="AN9" s="3">
        <f>(T9+V9)/O9</f>
        <v>0.5277777777777778</v>
      </c>
      <c r="AO9" s="1"/>
      <c r="AP9" s="1">
        <f>AM9-AL9</f>
        <v>0.08205353225098733</v>
      </c>
    </row>
    <row r="10" spans="1:42" ht="12">
      <c r="A10">
        <v>19</v>
      </c>
      <c r="B10">
        <v>50</v>
      </c>
      <c r="C10">
        <v>0</v>
      </c>
      <c r="D10">
        <v>0</v>
      </c>
      <c r="E10">
        <v>1300</v>
      </c>
      <c r="F10">
        <v>47</v>
      </c>
      <c r="G10">
        <v>2905</v>
      </c>
      <c r="H10">
        <v>280</v>
      </c>
      <c r="I10">
        <v>0</v>
      </c>
      <c r="J10">
        <v>0</v>
      </c>
      <c r="K10">
        <v>1300</v>
      </c>
      <c r="L10">
        <v>132</v>
      </c>
      <c r="M10">
        <v>2675</v>
      </c>
      <c r="O10" s="5">
        <f>B10+G10+C10+D10+E10</f>
        <v>4255</v>
      </c>
      <c r="P10" s="5">
        <f>B10+G10+E10</f>
        <v>4255</v>
      </c>
      <c r="Q10" s="5">
        <f>C10+D10</f>
        <v>0</v>
      </c>
      <c r="R10" s="1">
        <f>P10/O10</f>
        <v>1</v>
      </c>
      <c r="S10" s="1">
        <f>Q10/O10</f>
        <v>0</v>
      </c>
      <c r="T10" s="5">
        <f>B10</f>
        <v>50</v>
      </c>
      <c r="U10" s="5">
        <f>H10</f>
        <v>280</v>
      </c>
      <c r="V10" s="5">
        <f>C10</f>
        <v>0</v>
      </c>
      <c r="W10" s="5">
        <f>B10+G10</f>
        <v>2955</v>
      </c>
      <c r="X10" s="5">
        <f>F10</f>
        <v>47</v>
      </c>
      <c r="Y10" s="5">
        <f>L10</f>
        <v>132</v>
      </c>
      <c r="Z10" s="5">
        <f>D10</f>
        <v>0</v>
      </c>
      <c r="AA10" s="5">
        <f>E10</f>
        <v>1300</v>
      </c>
      <c r="AB10" s="1">
        <f>(T10+V10)/(W10+V10+Z10)</f>
        <v>0.01692047377326565</v>
      </c>
      <c r="AC10" s="1">
        <f>(T10+V10)/(W10+V10+AA10)</f>
        <v>0.011750881316098707</v>
      </c>
      <c r="AD10" s="1">
        <f>2*AB10*AC10/(AB10+AC10)</f>
        <v>0.013869625520110956</v>
      </c>
      <c r="AE10" s="1">
        <f>(U10+V10)/(W10+V10+Z10)</f>
        <v>0.09475465313028765</v>
      </c>
      <c r="AF10" s="1">
        <f>(U10+V10)/(W10+V10+AA10)</f>
        <v>0.06580493537015276</v>
      </c>
      <c r="AG10" s="1">
        <f>2*AE10*AF10/(AE10+AF10)</f>
        <v>0.07766990291262137</v>
      </c>
      <c r="AI10" s="1">
        <f>W10/P10</f>
        <v>0.6944770857814336</v>
      </c>
      <c r="AJ10" s="3">
        <f>MAX(0.001,Z10)/MAX(0.001,Q10)</f>
        <v>1</v>
      </c>
      <c r="AK10" s="4" t="e">
        <f>NORMSINV(AI10)-NORMSINV(AJ10)</f>
        <v>#VALUE!</v>
      </c>
      <c r="AL10" s="1">
        <f>(T10+X10)/P10</f>
        <v>0.022796709753231493</v>
      </c>
      <c r="AM10" s="1">
        <f>(U10+Y10)/P10</f>
        <v>0.09682726204465335</v>
      </c>
      <c r="AN10" s="3">
        <f>(T10+V10)/O10</f>
        <v>0.011750881316098707</v>
      </c>
      <c r="AO10" s="1"/>
      <c r="AP10" s="1">
        <f>AM10-AL10</f>
        <v>0.07403055229142186</v>
      </c>
    </row>
    <row r="11" spans="1:42" ht="12">
      <c r="A11">
        <v>20</v>
      </c>
      <c r="B11">
        <v>1760</v>
      </c>
      <c r="C11">
        <v>248</v>
      </c>
      <c r="D11">
        <v>121</v>
      </c>
      <c r="E11">
        <v>1301</v>
      </c>
      <c r="F11">
        <v>396</v>
      </c>
      <c r="G11">
        <v>516</v>
      </c>
      <c r="H11">
        <v>1778</v>
      </c>
      <c r="I11">
        <v>248</v>
      </c>
      <c r="J11">
        <v>121</v>
      </c>
      <c r="K11">
        <v>1301</v>
      </c>
      <c r="L11">
        <v>434</v>
      </c>
      <c r="M11">
        <v>498</v>
      </c>
      <c r="O11" s="5">
        <f>B11+G11+C11+D11+E11</f>
        <v>3946</v>
      </c>
      <c r="P11" s="5">
        <f>B11+G11+E11</f>
        <v>3577</v>
      </c>
      <c r="Q11" s="5">
        <f>C11+D11</f>
        <v>369</v>
      </c>
      <c r="R11" s="1">
        <f>P11/O11</f>
        <v>0.9064875823618854</v>
      </c>
      <c r="S11" s="1">
        <f>Q11/O11</f>
        <v>0.09351241763811455</v>
      </c>
      <c r="T11" s="5">
        <f>B11</f>
        <v>1760</v>
      </c>
      <c r="U11" s="5">
        <f>H11</f>
        <v>1778</v>
      </c>
      <c r="V11" s="5">
        <f>C11</f>
        <v>248</v>
      </c>
      <c r="W11" s="5">
        <f>B11+G11</f>
        <v>2276</v>
      </c>
      <c r="X11" s="5">
        <f>F11</f>
        <v>396</v>
      </c>
      <c r="Y11" s="5">
        <f>L11</f>
        <v>434</v>
      </c>
      <c r="Z11" s="5">
        <f>D11</f>
        <v>121</v>
      </c>
      <c r="AA11" s="5">
        <f>E11</f>
        <v>1301</v>
      </c>
      <c r="AB11" s="1">
        <f>(T11+V11)/(W11+V11+Z11)</f>
        <v>0.7591682419659735</v>
      </c>
      <c r="AC11" s="1">
        <f>(T11+V11)/(W11+V11+AA11)</f>
        <v>0.5249673202614379</v>
      </c>
      <c r="AD11" s="1">
        <f>2*AB11*AC11/(AB11+AC11)</f>
        <v>0.6207109737248842</v>
      </c>
      <c r="AE11" s="1">
        <f>(U11+V11)/(W11+V11+Z11)</f>
        <v>0.7659735349716447</v>
      </c>
      <c r="AF11" s="1">
        <f>(U11+V11)/(W11+V11+AA11)</f>
        <v>0.5296732026143791</v>
      </c>
      <c r="AG11" s="1">
        <f>2*AE11*AF11/(AE11+AF11)</f>
        <v>0.626275115919629</v>
      </c>
      <c r="AI11" s="1">
        <f>W11/P11</f>
        <v>0.6362873916689964</v>
      </c>
      <c r="AJ11" s="3">
        <f>MAX(0.001,Z11)/MAX(0.001,Q11)</f>
        <v>0.32791327913279134</v>
      </c>
      <c r="AK11" s="4">
        <f>NORMSINV(AI11)-NORMSINV(AJ11)</f>
        <v>0.7942351700776837</v>
      </c>
      <c r="AL11" s="1">
        <f>(T11+X11)/P11</f>
        <v>0.6027397260273972</v>
      </c>
      <c r="AM11" s="1">
        <f>(U11+Y11)/P11</f>
        <v>0.6183953033268101</v>
      </c>
      <c r="AN11" s="3">
        <f>(T11+V11)/O11</f>
        <v>0.5088697415103902</v>
      </c>
      <c r="AO11" s="1"/>
      <c r="AP11" s="1">
        <f>AM11-AL11</f>
        <v>0.015655577299412915</v>
      </c>
    </row>
    <row r="13" spans="2:42" ht="12">
      <c r="B13" s="5">
        <f>SUM(B3:B11)</f>
        <v>5894</v>
      </c>
      <c r="C13" s="5">
        <f>SUM(C3:C11)</f>
        <v>1698</v>
      </c>
      <c r="D13" s="5">
        <f>SUM(D3:D11)</f>
        <v>457</v>
      </c>
      <c r="E13" s="5">
        <f>SUM(E3:E11)</f>
        <v>12118</v>
      </c>
      <c r="F13" s="5">
        <f>SUM(F3:F11)</f>
        <v>1222</v>
      </c>
      <c r="G13" s="5">
        <f>SUM(G3:G11)</f>
        <v>10504</v>
      </c>
      <c r="H13" s="5">
        <f>SUM(H3:H11)</f>
        <v>6598</v>
      </c>
      <c r="I13" s="5">
        <f>SUM(I3:I11)</f>
        <v>1698</v>
      </c>
      <c r="J13" s="5">
        <f>SUM(J3:J11)</f>
        <v>457</v>
      </c>
      <c r="K13" s="5">
        <f>SUM(K3:K11)</f>
        <v>12118</v>
      </c>
      <c r="L13" s="5">
        <f>SUM(L3:L11)</f>
        <v>2551</v>
      </c>
      <c r="M13" s="5">
        <f>SUM(M3:M11)</f>
        <v>9800</v>
      </c>
      <c r="O13" s="5">
        <f>SUM(O3:O11)</f>
        <v>30671</v>
      </c>
      <c r="P13" s="5">
        <f>SUM(P3:P11)</f>
        <v>28516</v>
      </c>
      <c r="Q13" s="5">
        <f>SUM(Q3:Q11)</f>
        <v>2155</v>
      </c>
      <c r="R13" s="1">
        <f>P13/O13</f>
        <v>0.9297381891689218</v>
      </c>
      <c r="S13" s="1">
        <f>Q13/O13</f>
        <v>0.07026181083107821</v>
      </c>
      <c r="T13" s="5">
        <f>SUM(T3:T11)</f>
        <v>5894</v>
      </c>
      <c r="U13" s="5">
        <f>SUM(U3:U11)</f>
        <v>6598</v>
      </c>
      <c r="V13" s="5">
        <f>SUM(V3:V11)</f>
        <v>1698</v>
      </c>
      <c r="W13" s="5">
        <f>SUM(W3:W11)</f>
        <v>16398</v>
      </c>
      <c r="X13" s="5">
        <f>SUM(X3:X11)</f>
        <v>1222</v>
      </c>
      <c r="Y13" s="5">
        <f>SUM(Y3:Y11)</f>
        <v>2551</v>
      </c>
      <c r="Z13" s="5">
        <f>SUM(Z3:Z11)</f>
        <v>457</v>
      </c>
      <c r="AA13" s="5">
        <f>SUM(AA3:AA11)</f>
        <v>12118</v>
      </c>
      <c r="AI13" s="1">
        <f>W13/P13</f>
        <v>0.5750455884415766</v>
      </c>
      <c r="AJ13" s="3">
        <f>MAX(0.001,Z13)/MAX(0.001,Q13)</f>
        <v>0.21206496519721577</v>
      </c>
      <c r="AK13" s="4">
        <f>NORMSINV(AI13)-NORMSINV(AJ13)</f>
        <v>0.9885115590081914</v>
      </c>
      <c r="AL13" s="6">
        <f>AVERAGE(AL3:AL11)</f>
        <v>0.30792043725157375</v>
      </c>
      <c r="AM13" s="6">
        <f>AVERAGE(AM3:AM11)</f>
        <v>0.3968152693301384</v>
      </c>
      <c r="AN13" s="6">
        <f>AVERAGE(AN3:AN11)</f>
        <v>0.2956059906183028</v>
      </c>
      <c r="AP13" s="6">
        <f>AVERAGE(AP3:AP11)</f>
        <v>0.08889483207856468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"/>
    </sheetView>
  </sheetViews>
  <sheetFormatPr defaultColWidth="11.00390625" defaultRowHeight="12.75"/>
  <sheetData>
    <row r="1" ht="12">
      <c r="A1" t="s">
        <v>46</v>
      </c>
    </row>
    <row r="2" spans="1:13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</row>
    <row r="3" spans="1:13" ht="12">
      <c r="A3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ht="12">
      <c r="A4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ht="12">
      <c r="A5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ht="12">
      <c r="A6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ht="12">
      <c r="A7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ht="12">
      <c r="A8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2">
      <c r="A9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ht="12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ht="12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ht="12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ht="12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ht="12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ht="12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ht="12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ht="12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ht="12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ht="12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ht="12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12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12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9" spans="2:13" ht="12">
      <c r="B29" s="5">
        <f>SUM(B3:B27)</f>
        <v>0</v>
      </c>
      <c r="C29" s="5">
        <f>SUM(C3:C27)</f>
        <v>0</v>
      </c>
      <c r="D29" s="5">
        <f>SUM(D3:D27)</f>
        <v>0</v>
      </c>
      <c r="E29" s="5">
        <f>SUM(E3:E27)</f>
        <v>0</v>
      </c>
      <c r="F29" s="5">
        <f>SUM(F3:F27)</f>
        <v>0</v>
      </c>
      <c r="G29" s="5">
        <f>SUM(G3:G27)</f>
        <v>0</v>
      </c>
      <c r="H29" s="5">
        <f>SUM(H3:H27)</f>
        <v>0</v>
      </c>
      <c r="I29" s="5">
        <f>SUM(I3:I27)</f>
        <v>0</v>
      </c>
      <c r="J29" s="5">
        <f>SUM(J3:J27)</f>
        <v>0</v>
      </c>
      <c r="K29" s="5">
        <f>SUM(K3:K27)</f>
        <v>0</v>
      </c>
      <c r="L29" s="5">
        <f>SUM(L3:L27)</f>
        <v>0</v>
      </c>
      <c r="M29" s="5">
        <f>SUM(M3:M27)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3" sqref="A3"/>
    </sheetView>
  </sheetViews>
  <sheetFormatPr defaultColWidth="9.00390625" defaultRowHeight="12.75"/>
  <cols>
    <col min="1" max="1" width="10.25390625" style="0" customWidth="1"/>
    <col min="2" max="16384" width="8.75390625" style="0" customWidth="1"/>
  </cols>
  <sheetData>
    <row r="1" ht="12">
      <c r="A1" t="s">
        <v>9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775</v>
      </c>
      <c r="C4">
        <v>138</v>
      </c>
      <c r="D4">
        <v>92</v>
      </c>
      <c r="E4">
        <v>955</v>
      </c>
      <c r="F4">
        <v>717</v>
      </c>
      <c r="G4">
        <v>55</v>
      </c>
      <c r="H4">
        <v>775</v>
      </c>
      <c r="I4">
        <v>138</v>
      </c>
      <c r="J4">
        <v>92</v>
      </c>
      <c r="K4">
        <v>955</v>
      </c>
      <c r="L4">
        <v>791</v>
      </c>
      <c r="M4">
        <v>55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775</v>
      </c>
      <c r="U4" s="5">
        <f>H4</f>
        <v>775</v>
      </c>
      <c r="V4" s="5">
        <f>C4</f>
        <v>138</v>
      </c>
      <c r="W4" s="5">
        <f>B4+G4</f>
        <v>830</v>
      </c>
      <c r="X4" s="5">
        <f>F4</f>
        <v>717</v>
      </c>
      <c r="Y4" s="5">
        <f>L4</f>
        <v>791</v>
      </c>
      <c r="Z4" s="5">
        <f>D4</f>
        <v>92</v>
      </c>
      <c r="AA4" s="5">
        <f>E4</f>
        <v>955</v>
      </c>
      <c r="AB4" s="1">
        <f>(T4+V4)/(W4+V4+Z4)</f>
        <v>0.8613207547169811</v>
      </c>
      <c r="AC4" s="1">
        <f>(T4+V4)/(W4+V4+AA4)</f>
        <v>0.4747789911596464</v>
      </c>
      <c r="AD4" s="1">
        <f>2*AB4*AC4/(AB4+AC4)</f>
        <v>0.612135434126718</v>
      </c>
      <c r="AE4" s="1">
        <f>(U4+V4)/(W4+V4+Z4)</f>
        <v>0.8613207547169811</v>
      </c>
      <c r="AF4" s="1">
        <f>(U4+V4)/(W4+V4+AA4)</f>
        <v>0.4747789911596464</v>
      </c>
      <c r="AG4" s="1">
        <f>2*AE4*AF4/(AE4+AF4)</f>
        <v>0.612135434126718</v>
      </c>
      <c r="AI4" s="1">
        <f>W4/P4</f>
        <v>0.4649859943977591</v>
      </c>
      <c r="AJ4" s="3">
        <f>MAX(0.001,Z4)/MAX(0.001,Q4)</f>
        <v>0.4</v>
      </c>
      <c r="AK4" s="4">
        <f>NORMSINV(AI4)-NORMSINV(AJ4)</f>
        <v>0.1654670226303907</v>
      </c>
      <c r="AL4" s="1">
        <f>(T4+X4)/P4</f>
        <v>0.8358543417366947</v>
      </c>
      <c r="AM4" s="1">
        <f>(U4+Y4)/P4</f>
        <v>0.8773109243697479</v>
      </c>
      <c r="AN4" s="3">
        <f>(T4+V4)/O4</f>
        <v>0.4531017369727047</v>
      </c>
      <c r="AO4" s="1"/>
      <c r="AP4" s="1">
        <f>AM4-AL4</f>
        <v>0.041456582633053185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809</v>
      </c>
      <c r="C7">
        <v>0</v>
      </c>
      <c r="D7">
        <v>0</v>
      </c>
      <c r="E7">
        <v>6885</v>
      </c>
      <c r="F7">
        <v>2309</v>
      </c>
      <c r="G7">
        <v>826</v>
      </c>
      <c r="H7">
        <v>873</v>
      </c>
      <c r="I7">
        <v>0</v>
      </c>
      <c r="J7">
        <v>0</v>
      </c>
      <c r="K7">
        <v>6885</v>
      </c>
      <c r="L7">
        <v>2876</v>
      </c>
      <c r="M7">
        <v>762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809</v>
      </c>
      <c r="U7" s="5">
        <f>H7</f>
        <v>873</v>
      </c>
      <c r="V7" s="5">
        <f>C7</f>
        <v>0</v>
      </c>
      <c r="W7" s="5">
        <f>B7+G7</f>
        <v>1635</v>
      </c>
      <c r="X7" s="5">
        <f>F7</f>
        <v>2309</v>
      </c>
      <c r="Y7" s="5">
        <f>L7</f>
        <v>2876</v>
      </c>
      <c r="Z7" s="5">
        <f>D7</f>
        <v>0</v>
      </c>
      <c r="AA7" s="5">
        <f>E7</f>
        <v>6885</v>
      </c>
      <c r="AB7" s="1">
        <f>(T7+V7)/(W7+V7+Z7)</f>
        <v>0.4948012232415902</v>
      </c>
      <c r="AC7" s="1">
        <f>(T7+V7)/(W7+V7+AA7)</f>
        <v>0.09495305164319248</v>
      </c>
      <c r="AD7" s="1">
        <f>2*AB7*AC7/(AB7+AC7)</f>
        <v>0.15933037912358441</v>
      </c>
      <c r="AE7" s="1">
        <f>(U7+V7)/(W7+V7+Z7)</f>
        <v>0.5339449541284403</v>
      </c>
      <c r="AF7" s="1">
        <f>(U7+V7)/(W7+V7+AA7)</f>
        <v>0.10246478873239437</v>
      </c>
      <c r="AG7" s="1">
        <f>2*AE7*AF7/(AE7+AF7)</f>
        <v>0.17193500738552436</v>
      </c>
      <c r="AI7" s="1">
        <f>W7/P7</f>
        <v>0.19190140845070422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0.36596244131455397</v>
      </c>
      <c r="AM7" s="1">
        <f>(U7+Y7)/P7</f>
        <v>0.44002347417840376</v>
      </c>
      <c r="AN7" s="3">
        <f>(T7+V7)/O7</f>
        <v>0.09495305164319248</v>
      </c>
      <c r="AO7" s="1"/>
      <c r="AP7" s="1">
        <f>AM7-AL7</f>
        <v>0.0740610328638498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228</v>
      </c>
      <c r="C11">
        <v>0</v>
      </c>
      <c r="D11">
        <v>0</v>
      </c>
      <c r="E11">
        <v>2828</v>
      </c>
      <c r="F11">
        <v>1928</v>
      </c>
      <c r="G11">
        <v>64</v>
      </c>
      <c r="H11">
        <v>228</v>
      </c>
      <c r="I11">
        <v>0</v>
      </c>
      <c r="J11">
        <v>0</v>
      </c>
      <c r="K11">
        <v>2828</v>
      </c>
      <c r="L11">
        <v>1929</v>
      </c>
      <c r="M11">
        <v>64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228</v>
      </c>
      <c r="U11" s="5">
        <f>H11</f>
        <v>228</v>
      </c>
      <c r="V11" s="5">
        <f>C11</f>
        <v>0</v>
      </c>
      <c r="W11" s="5">
        <f>B11+G11</f>
        <v>292</v>
      </c>
      <c r="X11" s="5">
        <f>F11</f>
        <v>1928</v>
      </c>
      <c r="Y11" s="5">
        <f>L11</f>
        <v>1929</v>
      </c>
      <c r="Z11" s="5">
        <f>D11</f>
        <v>0</v>
      </c>
      <c r="AA11" s="5">
        <f>E11</f>
        <v>2828</v>
      </c>
      <c r="AB11" s="1">
        <f>(T11+V11)/(W11+V11+Z11)</f>
        <v>0.7808219178082192</v>
      </c>
      <c r="AC11" s="1">
        <f>(T11+V11)/(W11+V11+AA11)</f>
        <v>0.07307692307692308</v>
      </c>
      <c r="AD11" s="1">
        <f>2*AB11*AC11/(AB11+AC11)</f>
        <v>0.1336459554513482</v>
      </c>
      <c r="AE11" s="1">
        <f>(U11+V11)/(W11+V11+Z11)</f>
        <v>0.7808219178082192</v>
      </c>
      <c r="AF11" s="1">
        <f>(U11+V11)/(W11+V11+AA11)</f>
        <v>0.07307692307692308</v>
      </c>
      <c r="AG11" s="1">
        <f>2*AE11*AF11/(AE11+AF11)</f>
        <v>0.1336459554513482</v>
      </c>
      <c r="AI11" s="1">
        <f>W11/P11</f>
        <v>0.06604840533815878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0.4876724722913368</v>
      </c>
      <c r="AM11" s="1">
        <f>(U11+Y11)/P11</f>
        <v>0.4878986654603031</v>
      </c>
      <c r="AN11" s="3">
        <f>(T11+V11)/O11</f>
        <v>0.05157204252431576</v>
      </c>
      <c r="AO11" s="1"/>
      <c r="AP11" s="1">
        <f>AM11-AL11</f>
        <v>0.00022619316896627106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111</v>
      </c>
      <c r="C14">
        <v>43</v>
      </c>
      <c r="D14">
        <v>12</v>
      </c>
      <c r="E14">
        <v>475</v>
      </c>
      <c r="F14">
        <v>190</v>
      </c>
      <c r="G14">
        <v>424</v>
      </c>
      <c r="H14">
        <v>177</v>
      </c>
      <c r="I14">
        <v>43</v>
      </c>
      <c r="J14">
        <v>12</v>
      </c>
      <c r="K14">
        <v>475</v>
      </c>
      <c r="L14">
        <v>193</v>
      </c>
      <c r="M14">
        <v>358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111</v>
      </c>
      <c r="U14" s="5">
        <f>H14</f>
        <v>177</v>
      </c>
      <c r="V14" s="5">
        <f>C14</f>
        <v>43</v>
      </c>
      <c r="W14" s="5">
        <f>B14+G14</f>
        <v>535</v>
      </c>
      <c r="X14" s="5">
        <f>F14</f>
        <v>190</v>
      </c>
      <c r="Y14" s="5">
        <f>L14</f>
        <v>193</v>
      </c>
      <c r="Z14" s="5">
        <f>D14</f>
        <v>12</v>
      </c>
      <c r="AA14" s="5">
        <f>E14</f>
        <v>475</v>
      </c>
      <c r="AB14" s="1">
        <f>(T14+V14)/(W14+V14+Z14)</f>
        <v>0.26101694915254237</v>
      </c>
      <c r="AC14" s="1">
        <f>(T14+V14)/(W14+V14+AA14)</f>
        <v>0.1462488129154796</v>
      </c>
      <c r="AD14" s="1">
        <f>2*AB14*AC14/(AB14+AC14)</f>
        <v>0.18746195982958005</v>
      </c>
      <c r="AE14" s="1">
        <f>(U14+V14)/(W14+V14+Z14)</f>
        <v>0.3728813559322034</v>
      </c>
      <c r="AF14" s="1">
        <f>(U14+V14)/(W14+V14+AA14)</f>
        <v>0.20892687559354226</v>
      </c>
      <c r="AG14" s="1">
        <f>2*AE14*AF14/(AE14+AF14)</f>
        <v>0.2678027997565429</v>
      </c>
      <c r="AI14" s="1">
        <f>W14/P14</f>
        <v>0.5297029702970297</v>
      </c>
      <c r="AJ14" s="3">
        <f>MAX(0.001,Z14)/MAX(0.001,Q14)</f>
        <v>0.21818181818181817</v>
      </c>
      <c r="AK14" s="4">
        <f>NORMSINV(AI14)-NORMSINV(AJ14)</f>
        <v>0.8528716502299929</v>
      </c>
      <c r="AL14" s="1">
        <f>(T14+X14)/P14</f>
        <v>0.298019801980198</v>
      </c>
      <c r="AM14" s="1">
        <f>(U14+Y14)/P14</f>
        <v>0.36633663366336633</v>
      </c>
      <c r="AN14" s="3">
        <f>(T14+V14)/O14</f>
        <v>0.14460093896713616</v>
      </c>
      <c r="AO14" s="1"/>
      <c r="AP14" s="1">
        <f>AM14-AL14</f>
        <v>0.06831683168316832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840</v>
      </c>
      <c r="C16">
        <v>269</v>
      </c>
      <c r="D16">
        <v>140</v>
      </c>
      <c r="E16">
        <v>1069</v>
      </c>
      <c r="F16">
        <v>886</v>
      </c>
      <c r="G16">
        <v>42</v>
      </c>
      <c r="H16">
        <v>840</v>
      </c>
      <c r="I16">
        <v>269</v>
      </c>
      <c r="J16">
        <v>140</v>
      </c>
      <c r="K16">
        <v>1069</v>
      </c>
      <c r="L16">
        <v>887</v>
      </c>
      <c r="M16">
        <v>42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840</v>
      </c>
      <c r="U16" s="5">
        <f>H16</f>
        <v>840</v>
      </c>
      <c r="V16" s="5">
        <f>C16</f>
        <v>269</v>
      </c>
      <c r="W16" s="5">
        <f>B16+G16</f>
        <v>882</v>
      </c>
      <c r="X16" s="5">
        <f>F16</f>
        <v>886</v>
      </c>
      <c r="Y16" s="5">
        <f>L16</f>
        <v>887</v>
      </c>
      <c r="Z16" s="5">
        <f>D16</f>
        <v>140</v>
      </c>
      <c r="AA16" s="5">
        <f>E16</f>
        <v>1069</v>
      </c>
      <c r="AB16" s="1">
        <f>(T16+V16)/(W16+V16+Z16)</f>
        <v>0.8590240123934935</v>
      </c>
      <c r="AC16" s="1">
        <f>(T16+V16)/(W16+V16+AA16)</f>
        <v>0.49954954954954955</v>
      </c>
      <c r="AD16" s="1">
        <f>2*AB16*AC16/(AB16+AC16)</f>
        <v>0.6317288521788664</v>
      </c>
      <c r="AE16" s="1">
        <f>(U16+V16)/(W16+V16+Z16)</f>
        <v>0.8590240123934935</v>
      </c>
      <c r="AF16" s="1">
        <f>(U16+V16)/(W16+V16+AA16)</f>
        <v>0.49954954954954955</v>
      </c>
      <c r="AG16" s="1">
        <f>2*AE16*AF16/(AE16+AF16)</f>
        <v>0.6317288521788664</v>
      </c>
      <c r="AI16" s="1">
        <f>W16/P16</f>
        <v>0.4520758585340851</v>
      </c>
      <c r="AJ16" s="3">
        <f>MAX(0.001,Z16)/MAX(0.001,Q16)</f>
        <v>0.3422982885085575</v>
      </c>
      <c r="AK16" s="4">
        <f>NORMSINV(AI16)-NORMSINV(AJ16)</f>
        <v>0.2857803446851108</v>
      </c>
      <c r="AL16" s="1">
        <f>(T16+X16)/P16</f>
        <v>0.884674525884162</v>
      </c>
      <c r="AM16" s="1">
        <f>(U16+Y16)/P16</f>
        <v>0.885187083546899</v>
      </c>
      <c r="AN16" s="3">
        <f>(T16+V16)/O16</f>
        <v>0.46991525423728814</v>
      </c>
      <c r="AO16" s="1"/>
      <c r="AP16" s="1">
        <f>AM16-AL16</f>
        <v>0.0005125576627370565</v>
      </c>
    </row>
    <row r="17" spans="1:42" ht="12">
      <c r="A17">
        <v>15</v>
      </c>
      <c r="B17">
        <v>139</v>
      </c>
      <c r="C17">
        <v>452</v>
      </c>
      <c r="D17">
        <v>3</v>
      </c>
      <c r="E17">
        <v>1853</v>
      </c>
      <c r="F17">
        <v>1748</v>
      </c>
      <c r="G17">
        <v>27</v>
      </c>
      <c r="H17">
        <v>139</v>
      </c>
      <c r="I17">
        <v>452</v>
      </c>
      <c r="J17">
        <v>3</v>
      </c>
      <c r="K17">
        <v>1853</v>
      </c>
      <c r="L17">
        <v>1748</v>
      </c>
      <c r="M17">
        <v>27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139</v>
      </c>
      <c r="U17" s="5">
        <f>H17</f>
        <v>139</v>
      </c>
      <c r="V17" s="5">
        <f>C17</f>
        <v>452</v>
      </c>
      <c r="W17" s="5">
        <f>B17+G17</f>
        <v>166</v>
      </c>
      <c r="X17" s="5">
        <f>F17</f>
        <v>1748</v>
      </c>
      <c r="Y17" s="5">
        <f>L17</f>
        <v>1748</v>
      </c>
      <c r="Z17" s="5">
        <f>D17</f>
        <v>3</v>
      </c>
      <c r="AA17" s="5">
        <f>E17</f>
        <v>1853</v>
      </c>
      <c r="AB17" s="1">
        <f>(T17+V17)/(W17+V17+Z17)</f>
        <v>0.9516908212560387</v>
      </c>
      <c r="AC17" s="1">
        <f>(T17+V17)/(W17+V17+AA17)</f>
        <v>0.23917442331040065</v>
      </c>
      <c r="AD17" s="1">
        <f>2*AB17*AC17/(AB17+AC17)</f>
        <v>0.38227684346701163</v>
      </c>
      <c r="AE17" s="1">
        <f>(U17+V17)/(W17+V17+Z17)</f>
        <v>0.9516908212560387</v>
      </c>
      <c r="AF17" s="1">
        <f>(U17+V17)/(W17+V17+AA17)</f>
        <v>0.23917442331040065</v>
      </c>
      <c r="AG17" s="1">
        <f>2*AE17*AF17/(AE17+AF17)</f>
        <v>0.38227684346701163</v>
      </c>
      <c r="AI17" s="1">
        <f>W17/P17</f>
        <v>0.08221892025755324</v>
      </c>
      <c r="AJ17" s="3">
        <f>MAX(0.001,Z17)/MAX(0.001,Q17)</f>
        <v>0.006593406593406593</v>
      </c>
      <c r="AK17" s="4">
        <f>NORMSINV(AI17)-NORMSINV(AJ17)</f>
        <v>1.0883839900490035</v>
      </c>
      <c r="AL17" s="1">
        <f>(T17+X17)/P17</f>
        <v>0.9346210995542348</v>
      </c>
      <c r="AM17" s="1">
        <f>(U17+Y17)/P17</f>
        <v>0.9346210995542348</v>
      </c>
      <c r="AN17" s="3">
        <f>(T17+V17)/O17</f>
        <v>0.23888439773645917</v>
      </c>
      <c r="AO17" s="1"/>
      <c r="AP17" s="1">
        <f>AM17-AL17</f>
        <v>0</v>
      </c>
    </row>
    <row r="18" spans="1:42" ht="12">
      <c r="A18">
        <v>16</v>
      </c>
      <c r="B18">
        <v>565</v>
      </c>
      <c r="C18">
        <v>590</v>
      </c>
      <c r="D18">
        <v>47</v>
      </c>
      <c r="E18">
        <v>1647</v>
      </c>
      <c r="F18">
        <v>1362</v>
      </c>
      <c r="G18">
        <v>67</v>
      </c>
      <c r="H18">
        <v>565</v>
      </c>
      <c r="I18">
        <v>590</v>
      </c>
      <c r="J18">
        <v>47</v>
      </c>
      <c r="K18">
        <v>1647</v>
      </c>
      <c r="L18">
        <v>1370</v>
      </c>
      <c r="M18">
        <v>67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565</v>
      </c>
      <c r="U18" s="5">
        <f>H18</f>
        <v>565</v>
      </c>
      <c r="V18" s="5">
        <f>C18</f>
        <v>590</v>
      </c>
      <c r="W18" s="5">
        <f>B18+G18</f>
        <v>632</v>
      </c>
      <c r="X18" s="5">
        <f>F18</f>
        <v>1362</v>
      </c>
      <c r="Y18" s="5">
        <f>L18</f>
        <v>1370</v>
      </c>
      <c r="Z18" s="5">
        <f>D18</f>
        <v>47</v>
      </c>
      <c r="AA18" s="5">
        <f>E18</f>
        <v>1647</v>
      </c>
      <c r="AB18" s="1">
        <f>(T18+V18)/(W18+V18+Z18)</f>
        <v>0.9101654846335697</v>
      </c>
      <c r="AC18" s="1">
        <f>(T18+V18)/(W18+V18+AA18)</f>
        <v>0.40257929592192404</v>
      </c>
      <c r="AD18" s="1">
        <f>2*AB18*AC18/(AB18+AC18)</f>
        <v>0.5582406959884002</v>
      </c>
      <c r="AE18" s="1">
        <f>(U18+V18)/(W18+V18+Z18)</f>
        <v>0.9101654846335697</v>
      </c>
      <c r="AF18" s="1">
        <f>(U18+V18)/(W18+V18+AA18)</f>
        <v>0.40257929592192404</v>
      </c>
      <c r="AG18" s="1">
        <f>2*AE18*AF18/(AE18+AF18)</f>
        <v>0.5582406959884002</v>
      </c>
      <c r="AI18" s="1">
        <f>W18/P18</f>
        <v>0.2773146116717859</v>
      </c>
      <c r="AJ18" s="3">
        <f>MAX(0.001,Z18)/MAX(0.001,Q18)</f>
        <v>0.07378335949764521</v>
      </c>
      <c r="AK18" s="4">
        <f>NORMSINV(AI18)-NORMSINV(AJ18)</f>
        <v>0.8573423673840357</v>
      </c>
      <c r="AL18" s="1">
        <f>(T18+X18)/P18</f>
        <v>0.8455462922334357</v>
      </c>
      <c r="AM18" s="1">
        <f>(U18+Y18)/P18</f>
        <v>0.8490566037735849</v>
      </c>
      <c r="AN18" s="3">
        <f>(T18+V18)/O18</f>
        <v>0.39609053497942387</v>
      </c>
      <c r="AO18" s="1"/>
      <c r="AP18" s="1">
        <f>AM18-AL18</f>
        <v>0.003510311540149247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41</v>
      </c>
      <c r="C21">
        <v>0</v>
      </c>
      <c r="D21">
        <v>0</v>
      </c>
      <c r="E21">
        <v>3975</v>
      </c>
      <c r="F21">
        <v>2263</v>
      </c>
      <c r="G21">
        <v>239</v>
      </c>
      <c r="H21">
        <v>108</v>
      </c>
      <c r="I21">
        <v>0</v>
      </c>
      <c r="J21">
        <v>0</v>
      </c>
      <c r="K21">
        <v>3975</v>
      </c>
      <c r="L21">
        <v>2500</v>
      </c>
      <c r="M21">
        <v>172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41</v>
      </c>
      <c r="U21" s="5">
        <f>H21</f>
        <v>108</v>
      </c>
      <c r="V21" s="5">
        <f>C21</f>
        <v>0</v>
      </c>
      <c r="W21" s="5">
        <f>B21+G21</f>
        <v>280</v>
      </c>
      <c r="X21" s="5">
        <f>F21</f>
        <v>2263</v>
      </c>
      <c r="Y21" s="5">
        <f>L21</f>
        <v>2500</v>
      </c>
      <c r="Z21" s="5">
        <f>D21</f>
        <v>0</v>
      </c>
      <c r="AA21" s="5">
        <f>E21</f>
        <v>3975</v>
      </c>
      <c r="AB21" s="1">
        <f>(T21+V21)/(W21+V21+Z21)</f>
        <v>0.14642857142857144</v>
      </c>
      <c r="AC21" s="1">
        <f>(T21+V21)/(W21+V21+AA21)</f>
        <v>0.00963572267920094</v>
      </c>
      <c r="AD21" s="1">
        <f>2*AB21*AC21/(AB21+AC21)</f>
        <v>0.018081587651598677</v>
      </c>
      <c r="AE21" s="1">
        <f>(U21+V21)/(W21+V21+Z21)</f>
        <v>0.38571428571428573</v>
      </c>
      <c r="AF21" s="1">
        <f>(U21+V21)/(W21+V21+AA21)</f>
        <v>0.025381903642773207</v>
      </c>
      <c r="AG21" s="1">
        <f>2*AE21*AF21/(AE21+AF21)</f>
        <v>0.04762954796030871</v>
      </c>
      <c r="AI21" s="1">
        <f>W21/P21</f>
        <v>0.06580493537015276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0.5414806110458285</v>
      </c>
      <c r="AM21" s="1">
        <f>(U21+Y21)/P21</f>
        <v>0.6129259694477086</v>
      </c>
      <c r="AN21" s="3">
        <f>(T21+V21)/O21</f>
        <v>0.00963572267920094</v>
      </c>
      <c r="AO21" s="1"/>
      <c r="AP21" s="1">
        <f>AM21-AL21</f>
        <v>0.07144535840188015</v>
      </c>
    </row>
    <row r="22" spans="1:42" ht="12">
      <c r="A22">
        <v>20</v>
      </c>
      <c r="B22">
        <v>1046</v>
      </c>
      <c r="C22">
        <v>183</v>
      </c>
      <c r="D22">
        <v>186</v>
      </c>
      <c r="E22">
        <v>2245</v>
      </c>
      <c r="F22">
        <v>1170</v>
      </c>
      <c r="G22">
        <v>286</v>
      </c>
      <c r="H22">
        <v>1086</v>
      </c>
      <c r="I22">
        <v>183</v>
      </c>
      <c r="J22">
        <v>186</v>
      </c>
      <c r="K22">
        <v>2245</v>
      </c>
      <c r="L22">
        <v>1405</v>
      </c>
      <c r="M22">
        <v>246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1046</v>
      </c>
      <c r="U22" s="5">
        <f>H22</f>
        <v>1086</v>
      </c>
      <c r="V22" s="5">
        <f>C22</f>
        <v>183</v>
      </c>
      <c r="W22" s="5">
        <f>B22+G22</f>
        <v>1332</v>
      </c>
      <c r="X22" s="5">
        <f>F22</f>
        <v>1170</v>
      </c>
      <c r="Y22" s="5">
        <f>L22</f>
        <v>1405</v>
      </c>
      <c r="Z22" s="5">
        <f>D22</f>
        <v>186</v>
      </c>
      <c r="AA22" s="5">
        <f>E22</f>
        <v>2245</v>
      </c>
      <c r="AB22" s="1">
        <f>(T22+V22)/(W22+V22+Z22)</f>
        <v>0.7225161669606114</v>
      </c>
      <c r="AC22" s="1">
        <f>(T22+V22)/(W22+V22+AA22)</f>
        <v>0.3268617021276596</v>
      </c>
      <c r="AD22" s="1">
        <f>2*AB22*AC22/(AB22+AC22)</f>
        <v>0.4501007141549167</v>
      </c>
      <c r="AE22" s="1">
        <f>(U22+V22)/(W22+V22+Z22)</f>
        <v>0.746031746031746</v>
      </c>
      <c r="AF22" s="1">
        <f>(U22+V22)/(W22+V22+AA22)</f>
        <v>0.3375</v>
      </c>
      <c r="AG22" s="1">
        <f>2*AE22*AF22/(AE22+AF22)</f>
        <v>0.46475004577916135</v>
      </c>
      <c r="AI22" s="1">
        <f>W22/P22</f>
        <v>0.37237908862175007</v>
      </c>
      <c r="AJ22" s="3">
        <f>MAX(0.001,Z22)/MAX(0.001,Q22)</f>
        <v>0.5040650406504065</v>
      </c>
      <c r="AK22" s="4">
        <f>NORMSINV(AI22)-NORMSINV(AJ22)</f>
        <v>-0.3357485365264551</v>
      </c>
      <c r="AL22" s="1">
        <f>(T22+X22)/P22</f>
        <v>0.6195135588481968</v>
      </c>
      <c r="AM22" s="1">
        <f>(U22+Y22)/P22</f>
        <v>0.696393625943528</v>
      </c>
      <c r="AN22" s="3">
        <f>(T22+V22)/O22</f>
        <v>0.311454637607704</v>
      </c>
      <c r="AO22" s="1"/>
      <c r="AP22" s="1">
        <f>AM22-AL22</f>
        <v>0.07688006709533124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4554</v>
      </c>
      <c r="C29" s="5">
        <f>SUM(C3:C27)</f>
        <v>1675</v>
      </c>
      <c r="D29" s="5">
        <f>SUM(D3:D27)</f>
        <v>480</v>
      </c>
      <c r="E29" s="5">
        <f>SUM(E3:E27)</f>
        <v>21932</v>
      </c>
      <c r="F29" s="5">
        <f>SUM(F3:F27)</f>
        <v>12573</v>
      </c>
      <c r="G29" s="5">
        <f>SUM(G3:G27)</f>
        <v>2030</v>
      </c>
      <c r="H29" s="5">
        <f>SUM(H3:H27)</f>
        <v>4791</v>
      </c>
      <c r="I29" s="5">
        <f>SUM(I3:I27)</f>
        <v>1675</v>
      </c>
      <c r="J29" s="5">
        <f>SUM(J3:J27)</f>
        <v>480</v>
      </c>
      <c r="K29" s="5">
        <f>SUM(K3:K27)</f>
        <v>21932</v>
      </c>
      <c r="L29" s="5">
        <f>SUM(L3:L27)</f>
        <v>13699</v>
      </c>
      <c r="M29" s="5">
        <f>SUM(M3:M27)</f>
        <v>1793</v>
      </c>
      <c r="O29" s="5">
        <f>SUM(O3:O27)</f>
        <v>31972</v>
      </c>
      <c r="P29" s="5">
        <f>(B29+G29+E29)/O29</f>
        <v>0.8919054172400851</v>
      </c>
      <c r="AI29" s="6">
        <f>AVERAGE(AI3:AI27)</f>
        <v>0.27804802143766433</v>
      </c>
      <c r="AJ29" s="6">
        <f>AVERAGE(AJ3:AJ27)</f>
        <v>0.5049913237146483</v>
      </c>
      <c r="AK29" s="4">
        <f>NORMSINV(AI29)-NORMSINV(AJ29)</f>
        <v>-0.6011617829781533</v>
      </c>
      <c r="AL29" s="6">
        <f>AVERAGE(AL3:AL27)</f>
        <v>0.6459272383209601</v>
      </c>
      <c r="AM29" s="6">
        <f>AVERAGE(AM3:AM27)</f>
        <v>0.6833060088819751</v>
      </c>
      <c r="AN29" s="6">
        <f>AVERAGE(AN3:AN27)</f>
        <v>0.24113425748304726</v>
      </c>
      <c r="AP29" s="6">
        <f>AVERAGE(AP3:AP27)</f>
        <v>0.03737877056101503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7" sqref="A27"/>
    </sheetView>
  </sheetViews>
  <sheetFormatPr defaultColWidth="9.00390625" defaultRowHeight="12.75"/>
  <cols>
    <col min="1" max="1" width="10.25390625" style="0" customWidth="1"/>
    <col min="2" max="16384" width="8.75390625" style="0" customWidth="1"/>
  </cols>
  <sheetData>
    <row r="1" ht="12">
      <c r="A1" t="s">
        <v>41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1410</v>
      </c>
      <c r="C4">
        <v>103</v>
      </c>
      <c r="D4">
        <v>127</v>
      </c>
      <c r="E4">
        <v>312</v>
      </c>
      <c r="F4">
        <v>82</v>
      </c>
      <c r="G4">
        <v>63</v>
      </c>
      <c r="H4">
        <v>1410</v>
      </c>
      <c r="I4">
        <v>103</v>
      </c>
      <c r="J4">
        <v>127</v>
      </c>
      <c r="K4">
        <v>312</v>
      </c>
      <c r="L4">
        <v>156</v>
      </c>
      <c r="M4">
        <v>63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1410</v>
      </c>
      <c r="U4" s="5">
        <f>H4</f>
        <v>1410</v>
      </c>
      <c r="V4" s="5">
        <f>C4</f>
        <v>103</v>
      </c>
      <c r="W4" s="5">
        <f>B4+G4</f>
        <v>1473</v>
      </c>
      <c r="X4" s="5">
        <f>F4</f>
        <v>82</v>
      </c>
      <c r="Y4" s="5">
        <f>L4</f>
        <v>156</v>
      </c>
      <c r="Z4" s="5">
        <f>D4</f>
        <v>127</v>
      </c>
      <c r="AA4" s="5">
        <f>E4</f>
        <v>312</v>
      </c>
      <c r="AB4" s="1">
        <f>(T4+V4)/(W4+V4+Z4)</f>
        <v>0.8884321785085144</v>
      </c>
      <c r="AC4" s="1">
        <f>(T4+V4)/(W4+V4+AA4)</f>
        <v>0.8013771186440678</v>
      </c>
      <c r="AD4" s="1">
        <f>2*AB4*AC4/(AB4+AC4)</f>
        <v>0.8426622110832638</v>
      </c>
      <c r="AE4" s="1">
        <f>(U4+V4)/(W4+V4+Z4)</f>
        <v>0.8884321785085144</v>
      </c>
      <c r="AF4" s="1">
        <f>(U4+V4)/(W4+V4+AA4)</f>
        <v>0.8013771186440678</v>
      </c>
      <c r="AG4" s="1">
        <f>2*AE4*AF4/(AE4+AF4)</f>
        <v>0.8426622110832638</v>
      </c>
      <c r="AI4" s="1">
        <f>W4/P4</f>
        <v>0.8252100840336134</v>
      </c>
      <c r="AJ4" s="3">
        <f>MAX(0.001,Z4)/MAX(0.001,Q4)</f>
        <v>0.5521739130434783</v>
      </c>
      <c r="AK4" s="4">
        <f>NORMSINV(AI4)-NORMSINV(AJ4)</f>
        <v>0.8042489343665132</v>
      </c>
      <c r="AL4" s="1">
        <f>(T4+X4)/P4</f>
        <v>0.8358543417366947</v>
      </c>
      <c r="AM4" s="1">
        <f>(U4+Y4)/P4</f>
        <v>0.8773109243697479</v>
      </c>
      <c r="AN4" s="3">
        <f>(T4+V4)/O4</f>
        <v>0.7508684863523574</v>
      </c>
      <c r="AO4" s="1"/>
      <c r="AP4" s="1">
        <f>AM4-AL4</f>
        <v>0.041456582633053185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2514</v>
      </c>
      <c r="C7">
        <v>0</v>
      </c>
      <c r="D7">
        <v>0</v>
      </c>
      <c r="E7">
        <v>2372</v>
      </c>
      <c r="F7">
        <v>604</v>
      </c>
      <c r="G7">
        <v>3634</v>
      </c>
      <c r="H7">
        <v>3027</v>
      </c>
      <c r="I7">
        <v>0</v>
      </c>
      <c r="J7">
        <v>0</v>
      </c>
      <c r="K7">
        <v>2372</v>
      </c>
      <c r="L7">
        <v>722</v>
      </c>
      <c r="M7">
        <v>3121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2514</v>
      </c>
      <c r="U7" s="5">
        <f>H7</f>
        <v>3027</v>
      </c>
      <c r="V7" s="5">
        <f>C7</f>
        <v>0</v>
      </c>
      <c r="W7" s="5">
        <f>B7+G7</f>
        <v>6148</v>
      </c>
      <c r="X7" s="5">
        <f>F7</f>
        <v>604</v>
      </c>
      <c r="Y7" s="5">
        <f>L7</f>
        <v>722</v>
      </c>
      <c r="Z7" s="5">
        <f>D7</f>
        <v>0</v>
      </c>
      <c r="AA7" s="5">
        <f>E7</f>
        <v>2372</v>
      </c>
      <c r="AB7" s="1">
        <f>(T7+V7)/(W7+V7+Z7)</f>
        <v>0.4089134677944047</v>
      </c>
      <c r="AC7" s="1">
        <f>(T7+V7)/(W7+V7+AA7)</f>
        <v>0.29507042253521126</v>
      </c>
      <c r="AD7" s="1">
        <f>2*AB7*AC7/(AB7+AC7)</f>
        <v>0.34278701936187617</v>
      </c>
      <c r="AE7" s="1">
        <f>(U7+V7)/(W7+V7+Z7)</f>
        <v>0.49235523747560184</v>
      </c>
      <c r="AF7" s="1">
        <f>(U7+V7)/(W7+V7+AA7)</f>
        <v>0.3552816901408451</v>
      </c>
      <c r="AG7" s="1">
        <f>2*AE7*AF7/(AE7+AF7)</f>
        <v>0.41273520589037366</v>
      </c>
      <c r="AI7" s="1">
        <f>W7/P7</f>
        <v>0.7215962441314554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0.36596244131455397</v>
      </c>
      <c r="AM7" s="1">
        <f>(U7+Y7)/P7</f>
        <v>0.44002347417840376</v>
      </c>
      <c r="AN7" s="3">
        <f>(T7+V7)/O7</f>
        <v>0.29507042253521126</v>
      </c>
      <c r="AO7" s="1"/>
      <c r="AP7" s="1">
        <f>AM7-AL7</f>
        <v>0.0740610328638498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2075</v>
      </c>
      <c r="C11">
        <v>0</v>
      </c>
      <c r="D11">
        <v>0</v>
      </c>
      <c r="E11">
        <v>597</v>
      </c>
      <c r="F11">
        <v>81</v>
      </c>
      <c r="G11">
        <v>448</v>
      </c>
      <c r="H11">
        <v>2075</v>
      </c>
      <c r="I11">
        <v>0</v>
      </c>
      <c r="J11">
        <v>0</v>
      </c>
      <c r="K11">
        <v>597</v>
      </c>
      <c r="L11">
        <v>82</v>
      </c>
      <c r="M11">
        <v>448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2075</v>
      </c>
      <c r="U11" s="5">
        <f>H11</f>
        <v>2075</v>
      </c>
      <c r="V11" s="5">
        <f>C11</f>
        <v>0</v>
      </c>
      <c r="W11" s="5">
        <f>B11+G11</f>
        <v>2523</v>
      </c>
      <c r="X11" s="5">
        <f>F11</f>
        <v>81</v>
      </c>
      <c r="Y11" s="5">
        <f>L11</f>
        <v>82</v>
      </c>
      <c r="Z11" s="5">
        <f>D11</f>
        <v>0</v>
      </c>
      <c r="AA11" s="5">
        <f>E11</f>
        <v>597</v>
      </c>
      <c r="AB11" s="1">
        <f>(T11+V11)/(W11+V11+Z11)</f>
        <v>0.8224336107808164</v>
      </c>
      <c r="AC11" s="1">
        <f>(T11+V11)/(W11+V11+AA11)</f>
        <v>0.6650641025641025</v>
      </c>
      <c r="AD11" s="1">
        <f>2*AB11*AC11/(AB11+AC11)</f>
        <v>0.735424419634946</v>
      </c>
      <c r="AE11" s="1">
        <f>(U11+V11)/(W11+V11+Z11)</f>
        <v>0.8224336107808164</v>
      </c>
      <c r="AF11" s="1">
        <f>(U11+V11)/(W11+V11+AA11)</f>
        <v>0.6650641025641025</v>
      </c>
      <c r="AG11" s="1">
        <f>2*AE11*AF11/(AE11+AF11)</f>
        <v>0.735424419634946</v>
      </c>
      <c r="AI11" s="1">
        <f>W11/P11</f>
        <v>0.5706853653019679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0.4876724722913368</v>
      </c>
      <c r="AM11" s="1">
        <f>(U11+Y11)/P11</f>
        <v>0.4878986654603031</v>
      </c>
      <c r="AN11" s="3">
        <f>(T11+V11)/O11</f>
        <v>0.46935082560506675</v>
      </c>
      <c r="AO11" s="1"/>
      <c r="AP11" s="1">
        <f>AM11-AL11</f>
        <v>0.00022619316896627106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246</v>
      </c>
      <c r="C14">
        <v>13</v>
      </c>
      <c r="D14">
        <v>42</v>
      </c>
      <c r="E14">
        <v>191</v>
      </c>
      <c r="F14">
        <v>55</v>
      </c>
      <c r="G14">
        <v>573</v>
      </c>
      <c r="H14">
        <v>312</v>
      </c>
      <c r="I14">
        <v>13</v>
      </c>
      <c r="J14">
        <v>42</v>
      </c>
      <c r="K14">
        <v>191</v>
      </c>
      <c r="L14">
        <v>58</v>
      </c>
      <c r="M14">
        <v>507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246</v>
      </c>
      <c r="U14" s="5">
        <f>H14</f>
        <v>312</v>
      </c>
      <c r="V14" s="5">
        <f>C14</f>
        <v>13</v>
      </c>
      <c r="W14" s="5">
        <f>B14+G14</f>
        <v>819</v>
      </c>
      <c r="X14" s="5">
        <f>F14</f>
        <v>55</v>
      </c>
      <c r="Y14" s="5">
        <f>L14</f>
        <v>58</v>
      </c>
      <c r="Z14" s="5">
        <f>D14</f>
        <v>42</v>
      </c>
      <c r="AA14" s="5">
        <f>E14</f>
        <v>191</v>
      </c>
      <c r="AB14" s="1">
        <f>(T14+V14)/(W14+V14+Z14)</f>
        <v>0.2963386727688787</v>
      </c>
      <c r="AC14" s="1">
        <f>(T14+V14)/(W14+V14+AA14)</f>
        <v>0.25317693059628543</v>
      </c>
      <c r="AD14" s="1">
        <f>2*AB14*AC14/(AB14+AC14)</f>
        <v>0.27306273062730624</v>
      </c>
      <c r="AE14" s="1">
        <f>(U14+V14)/(W14+V14+Z14)</f>
        <v>0.3718535469107552</v>
      </c>
      <c r="AF14" s="1">
        <f>(U14+V14)/(W14+V14+AA14)</f>
        <v>0.3176930596285435</v>
      </c>
      <c r="AG14" s="1">
        <f>2*AE14*AF14/(AE14+AF14)</f>
        <v>0.3426462836056932</v>
      </c>
      <c r="AI14" s="1">
        <f>W14/P14</f>
        <v>0.810891089108911</v>
      </c>
      <c r="AJ14" s="3">
        <f>MAX(0.001,Z14)/MAX(0.001,Q14)</f>
        <v>0.7636363636363637</v>
      </c>
      <c r="AK14" s="4">
        <f>NORMSINV(AI14)-NORMSINV(AJ14)</f>
        <v>0.1631360903244321</v>
      </c>
      <c r="AL14" s="1">
        <f>(T14+X14)/P14</f>
        <v>0.298019801980198</v>
      </c>
      <c r="AM14" s="1">
        <f>(U14+Y14)/P14</f>
        <v>0.36633663366336633</v>
      </c>
      <c r="AN14" s="3">
        <f>(T14+V14)/O14</f>
        <v>0.2431924882629108</v>
      </c>
      <c r="AO14" s="1"/>
      <c r="AP14" s="1">
        <f>AM14-AL14</f>
        <v>0.06831683168316832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1553</v>
      </c>
      <c r="C16">
        <v>163</v>
      </c>
      <c r="D16">
        <v>246</v>
      </c>
      <c r="E16">
        <v>319</v>
      </c>
      <c r="F16">
        <v>173</v>
      </c>
      <c r="G16">
        <v>79</v>
      </c>
      <c r="H16">
        <v>1553</v>
      </c>
      <c r="I16">
        <v>163</v>
      </c>
      <c r="J16">
        <v>246</v>
      </c>
      <c r="K16">
        <v>319</v>
      </c>
      <c r="L16">
        <v>174</v>
      </c>
      <c r="M16">
        <v>79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1553</v>
      </c>
      <c r="U16" s="5">
        <f>H16</f>
        <v>1553</v>
      </c>
      <c r="V16" s="5">
        <f>C16</f>
        <v>163</v>
      </c>
      <c r="W16" s="5">
        <f>B16+G16</f>
        <v>1632</v>
      </c>
      <c r="X16" s="5">
        <f>F16</f>
        <v>173</v>
      </c>
      <c r="Y16" s="5">
        <f>L16</f>
        <v>174</v>
      </c>
      <c r="Z16" s="5">
        <f>D16</f>
        <v>246</v>
      </c>
      <c r="AA16" s="5">
        <f>E16</f>
        <v>319</v>
      </c>
      <c r="AB16" s="1">
        <f>(T16+V16)/(W16+V16+Z16)</f>
        <v>0.8407643312101911</v>
      </c>
      <c r="AC16" s="1">
        <f>(T16+V16)/(W16+V16+AA16)</f>
        <v>0.8117313150425733</v>
      </c>
      <c r="AD16" s="1">
        <f>2*AB16*AC16/(AB16+AC16)</f>
        <v>0.8259927797833935</v>
      </c>
      <c r="AE16" s="1">
        <f>(U16+V16)/(W16+V16+Z16)</f>
        <v>0.8407643312101911</v>
      </c>
      <c r="AF16" s="1">
        <f>(U16+V16)/(W16+V16+AA16)</f>
        <v>0.8117313150425733</v>
      </c>
      <c r="AG16" s="1">
        <f>2*AE16*AF16/(AE16+AF16)</f>
        <v>0.8259927797833935</v>
      </c>
      <c r="AI16" s="1">
        <f>W16/P16</f>
        <v>0.8364941055868785</v>
      </c>
      <c r="AJ16" s="3">
        <f>MAX(0.001,Z16)/MAX(0.001,Q16)</f>
        <v>0.6014669926650367</v>
      </c>
      <c r="AK16" s="4">
        <f>NORMSINV(AI16)-NORMSINV(AJ16)</f>
        <v>0.7230045230561437</v>
      </c>
      <c r="AL16" s="1">
        <f>(T16+X16)/P16</f>
        <v>0.884674525884162</v>
      </c>
      <c r="AM16" s="1">
        <f>(U16+Y16)/P16</f>
        <v>0.885187083546899</v>
      </c>
      <c r="AN16" s="3">
        <f>(T16+V16)/O16</f>
        <v>0.7271186440677966</v>
      </c>
      <c r="AO16" s="1"/>
      <c r="AP16" s="1">
        <f>AM16-AL16</f>
        <v>0.0005125576627370565</v>
      </c>
    </row>
    <row r="17" spans="1:42" ht="12">
      <c r="A17">
        <v>15</v>
      </c>
      <c r="B17">
        <v>1710</v>
      </c>
      <c r="C17">
        <v>311</v>
      </c>
      <c r="D17">
        <v>144</v>
      </c>
      <c r="E17">
        <v>274</v>
      </c>
      <c r="F17">
        <v>177</v>
      </c>
      <c r="G17">
        <v>35</v>
      </c>
      <c r="H17">
        <v>1710</v>
      </c>
      <c r="I17">
        <v>311</v>
      </c>
      <c r="J17">
        <v>144</v>
      </c>
      <c r="K17">
        <v>274</v>
      </c>
      <c r="L17">
        <v>177</v>
      </c>
      <c r="M17">
        <v>35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1710</v>
      </c>
      <c r="U17" s="5">
        <f>H17</f>
        <v>1710</v>
      </c>
      <c r="V17" s="5">
        <f>C17</f>
        <v>311</v>
      </c>
      <c r="W17" s="5">
        <f>B17+G17</f>
        <v>1745</v>
      </c>
      <c r="X17" s="5">
        <f>F17</f>
        <v>177</v>
      </c>
      <c r="Y17" s="5">
        <f>L17</f>
        <v>177</v>
      </c>
      <c r="Z17" s="5">
        <f>D17</f>
        <v>144</v>
      </c>
      <c r="AA17" s="5">
        <f>E17</f>
        <v>274</v>
      </c>
      <c r="AB17" s="1">
        <f>(T17+V17)/(W17+V17+Z17)</f>
        <v>0.9186363636363636</v>
      </c>
      <c r="AC17" s="1">
        <f>(T17+V17)/(W17+V17+AA17)</f>
        <v>0.867381974248927</v>
      </c>
      <c r="AD17" s="1">
        <f>2*AB17*AC17/(AB17+AC17)</f>
        <v>0.8922737306843267</v>
      </c>
      <c r="AE17" s="1">
        <f>(U17+V17)/(W17+V17+Z17)</f>
        <v>0.9186363636363636</v>
      </c>
      <c r="AF17" s="1">
        <f>(U17+V17)/(W17+V17+AA17)</f>
        <v>0.867381974248927</v>
      </c>
      <c r="AG17" s="1">
        <f>2*AE17*AF17/(AE17+AF17)</f>
        <v>0.8922737306843267</v>
      </c>
      <c r="AI17" s="1">
        <f>W17/P17</f>
        <v>0.8642892521050025</v>
      </c>
      <c r="AJ17" s="3">
        <f>MAX(0.001,Z17)/MAX(0.001,Q17)</f>
        <v>0.31648351648351647</v>
      </c>
      <c r="AK17" s="4">
        <f>NORMSINV(AI17)-NORMSINV(AJ17)</f>
        <v>1.5773498038972211</v>
      </c>
      <c r="AL17" s="1">
        <f>(T17+X17)/P17</f>
        <v>0.9346210995542348</v>
      </c>
      <c r="AM17" s="1">
        <f>(U17+Y17)/P17</f>
        <v>0.9346210995542348</v>
      </c>
      <c r="AN17" s="3">
        <f>(T17+V17)/O17</f>
        <v>0.816895715440582</v>
      </c>
      <c r="AO17" s="1"/>
      <c r="AP17" s="1">
        <f>AM17-AL17</f>
        <v>0</v>
      </c>
    </row>
    <row r="18" spans="1:42" ht="12">
      <c r="A18">
        <v>16</v>
      </c>
      <c r="B18">
        <v>1763</v>
      </c>
      <c r="C18">
        <v>368</v>
      </c>
      <c r="D18">
        <v>269</v>
      </c>
      <c r="E18">
        <v>360</v>
      </c>
      <c r="F18">
        <v>164</v>
      </c>
      <c r="G18">
        <v>156</v>
      </c>
      <c r="H18">
        <v>1763</v>
      </c>
      <c r="I18">
        <v>368</v>
      </c>
      <c r="J18">
        <v>269</v>
      </c>
      <c r="K18">
        <v>360</v>
      </c>
      <c r="L18">
        <v>172</v>
      </c>
      <c r="M18">
        <v>156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1763</v>
      </c>
      <c r="U18" s="5">
        <f>H18</f>
        <v>1763</v>
      </c>
      <c r="V18" s="5">
        <f>C18</f>
        <v>368</v>
      </c>
      <c r="W18" s="5">
        <f>B18+G18</f>
        <v>1919</v>
      </c>
      <c r="X18" s="5">
        <f>F18</f>
        <v>164</v>
      </c>
      <c r="Y18" s="5">
        <f>L18</f>
        <v>172</v>
      </c>
      <c r="Z18" s="5">
        <f>D18</f>
        <v>269</v>
      </c>
      <c r="AA18" s="5">
        <f>E18</f>
        <v>360</v>
      </c>
      <c r="AB18" s="1">
        <f>(T18+V18)/(W18+V18+Z18)</f>
        <v>0.8337245696400626</v>
      </c>
      <c r="AC18" s="1">
        <f>(T18+V18)/(W18+V18+AA18)</f>
        <v>0.8050623347185493</v>
      </c>
      <c r="AD18" s="1">
        <f>2*AB18*AC18/(AB18+AC18)</f>
        <v>0.819142802229483</v>
      </c>
      <c r="AE18" s="1">
        <f>(U18+V18)/(W18+V18+Z18)</f>
        <v>0.8337245696400626</v>
      </c>
      <c r="AF18" s="1">
        <f>(U18+V18)/(W18+V18+AA18)</f>
        <v>0.8050623347185493</v>
      </c>
      <c r="AG18" s="1">
        <f>2*AE18*AF18/(AE18+AF18)</f>
        <v>0.819142802229483</v>
      </c>
      <c r="AI18" s="1">
        <f>W18/P18</f>
        <v>0.8420359806932866</v>
      </c>
      <c r="AJ18" s="3">
        <f>MAX(0.001,Z18)/MAX(0.001,Q18)</f>
        <v>0.42229199372056514</v>
      </c>
      <c r="AK18" s="4">
        <f>NORMSINV(AI18)-NORMSINV(AJ18)</f>
        <v>1.1988942253980661</v>
      </c>
      <c r="AL18" s="1">
        <f>(T18+X18)/P18</f>
        <v>0.8455462922334357</v>
      </c>
      <c r="AM18" s="1">
        <f>(U18+Y18)/P18</f>
        <v>0.8490566037735849</v>
      </c>
      <c r="AN18" s="3">
        <f>(T18+V18)/O18</f>
        <v>0.7307956104252401</v>
      </c>
      <c r="AO18" s="1"/>
      <c r="AP18" s="1">
        <f>AM18-AL18</f>
        <v>0.003510311540149247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1865</v>
      </c>
      <c r="C21">
        <v>0</v>
      </c>
      <c r="D21">
        <v>0</v>
      </c>
      <c r="E21">
        <v>1909</v>
      </c>
      <c r="F21">
        <v>439</v>
      </c>
      <c r="G21">
        <v>481</v>
      </c>
      <c r="H21">
        <v>1978</v>
      </c>
      <c r="I21">
        <v>0</v>
      </c>
      <c r="J21">
        <v>0</v>
      </c>
      <c r="K21">
        <v>1909</v>
      </c>
      <c r="L21">
        <v>630</v>
      </c>
      <c r="M21">
        <v>368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1865</v>
      </c>
      <c r="U21" s="5">
        <f>H21</f>
        <v>1978</v>
      </c>
      <c r="V21" s="5">
        <f>C21</f>
        <v>0</v>
      </c>
      <c r="W21" s="5">
        <f>B21+G21</f>
        <v>2346</v>
      </c>
      <c r="X21" s="5">
        <f>F21</f>
        <v>439</v>
      </c>
      <c r="Y21" s="5">
        <f>L21</f>
        <v>630</v>
      </c>
      <c r="Z21" s="5">
        <f>D21</f>
        <v>0</v>
      </c>
      <c r="AA21" s="5">
        <f>E21</f>
        <v>1909</v>
      </c>
      <c r="AB21" s="1">
        <f>(T21+V21)/(W21+V21+Z21)</f>
        <v>0.7949701619778347</v>
      </c>
      <c r="AC21" s="1">
        <f>(T21+V21)/(W21+V21+AA21)</f>
        <v>0.4383078730904818</v>
      </c>
      <c r="AD21" s="1">
        <f>2*AB21*AC21/(AB21+AC21)</f>
        <v>0.565065899106196</v>
      </c>
      <c r="AE21" s="1">
        <f>(U21+V21)/(W21+V21+Z21)</f>
        <v>0.8431372549019608</v>
      </c>
      <c r="AF21" s="1">
        <f>(U21+V21)/(W21+V21+AA21)</f>
        <v>0.4648648648648649</v>
      </c>
      <c r="AG21" s="1">
        <f>2*AE21*AF21/(AE21+AF21)</f>
        <v>0.5993031358885017</v>
      </c>
      <c r="AI21" s="1">
        <f>W21/P21</f>
        <v>0.5513513513513514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0.5414806110458285</v>
      </c>
      <c r="AM21" s="1">
        <f>(U21+Y21)/P21</f>
        <v>0.6129259694477086</v>
      </c>
      <c r="AN21" s="3">
        <f>(T21+V21)/O21</f>
        <v>0.4383078730904818</v>
      </c>
      <c r="AO21" s="1"/>
      <c r="AP21" s="1">
        <f>AM21-AL21</f>
        <v>0.07144535840188015</v>
      </c>
    </row>
    <row r="22" spans="1:42" ht="12">
      <c r="A22">
        <v>20</v>
      </c>
      <c r="B22">
        <v>1816</v>
      </c>
      <c r="C22">
        <v>120</v>
      </c>
      <c r="D22">
        <v>249</v>
      </c>
      <c r="E22">
        <v>975</v>
      </c>
      <c r="F22">
        <v>400</v>
      </c>
      <c r="G22">
        <v>786</v>
      </c>
      <c r="H22">
        <v>2091</v>
      </c>
      <c r="I22">
        <v>120</v>
      </c>
      <c r="J22">
        <v>249</v>
      </c>
      <c r="K22">
        <v>975</v>
      </c>
      <c r="L22">
        <v>400</v>
      </c>
      <c r="M22">
        <v>511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1816</v>
      </c>
      <c r="U22" s="5">
        <f>H22</f>
        <v>2091</v>
      </c>
      <c r="V22" s="5">
        <f>C22</f>
        <v>120</v>
      </c>
      <c r="W22" s="5">
        <f>B22+G22</f>
        <v>2602</v>
      </c>
      <c r="X22" s="5">
        <f>F22</f>
        <v>400</v>
      </c>
      <c r="Y22" s="5">
        <f>L22</f>
        <v>400</v>
      </c>
      <c r="Z22" s="5">
        <f>D22</f>
        <v>249</v>
      </c>
      <c r="AA22" s="5">
        <f>E22</f>
        <v>975</v>
      </c>
      <c r="AB22" s="1">
        <f>(T22+V22)/(W22+V22+Z22)</f>
        <v>0.6516324469875463</v>
      </c>
      <c r="AC22" s="1">
        <f>(T22+V22)/(W22+V22+AA22)</f>
        <v>0.5236678387882067</v>
      </c>
      <c r="AD22" s="1">
        <f>2*AB22*AC22/(AB22+AC22)</f>
        <v>0.5806838632273547</v>
      </c>
      <c r="AE22" s="1">
        <f>(U22+V22)/(W22+V22+Z22)</f>
        <v>0.7441938741164591</v>
      </c>
      <c r="AF22" s="1">
        <f>(U22+V22)/(W22+V22+AA22)</f>
        <v>0.5980524749797133</v>
      </c>
      <c r="AG22" s="1">
        <f>2*AE22*AF22/(AE22+AF22)</f>
        <v>0.6631673665266946</v>
      </c>
      <c r="AI22" s="1">
        <f>W22/P22</f>
        <v>0.7274252166620073</v>
      </c>
      <c r="AJ22" s="3">
        <f>MAX(0.001,Z22)/MAX(0.001,Q22)</f>
        <v>0.6747967479674797</v>
      </c>
      <c r="AK22" s="4">
        <f>NORMSINV(AI22)-NORMSINV(AJ22)</f>
        <v>0.15184675377966472</v>
      </c>
      <c r="AL22" s="1">
        <f>(T22+X22)/P22</f>
        <v>0.6195135588481968</v>
      </c>
      <c r="AM22" s="1">
        <f>(U22+Y22)/P22</f>
        <v>0.696393625943528</v>
      </c>
      <c r="AN22" s="3">
        <f>(T22+V22)/O22</f>
        <v>0.4906234161175874</v>
      </c>
      <c r="AO22" s="1"/>
      <c r="AP22" s="1">
        <f>AM22-AL22</f>
        <v>0.07688006709533124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14952</v>
      </c>
      <c r="C29" s="5">
        <f>SUM(C3:C27)</f>
        <v>1078</v>
      </c>
      <c r="D29" s="5">
        <f>SUM(D3:D27)</f>
        <v>1077</v>
      </c>
      <c r="E29" s="5">
        <f>SUM(E3:E27)</f>
        <v>7309</v>
      </c>
      <c r="F29" s="5">
        <f>SUM(F3:F27)</f>
        <v>2175</v>
      </c>
      <c r="G29" s="5">
        <f>SUM(G3:G27)</f>
        <v>6255</v>
      </c>
      <c r="H29" s="5">
        <f>SUM(H3:H27)</f>
        <v>15919</v>
      </c>
      <c r="I29" s="5">
        <f>SUM(I3:I27)</f>
        <v>1078</v>
      </c>
      <c r="J29" s="5">
        <f>SUM(J3:J27)</f>
        <v>1077</v>
      </c>
      <c r="K29" s="5">
        <f>SUM(K3:K27)</f>
        <v>7309</v>
      </c>
      <c r="L29" s="5">
        <f>SUM(L3:L27)</f>
        <v>2571</v>
      </c>
      <c r="M29" s="5">
        <f>SUM(M3:M27)</f>
        <v>5288</v>
      </c>
      <c r="O29" s="5">
        <f>SUM(O3:O27)</f>
        <v>31972</v>
      </c>
      <c r="P29" s="5">
        <f>SUM(P3:P27)</f>
        <v>29817</v>
      </c>
      <c r="Q29" s="5">
        <f>SUM(Q3:Q27)</f>
        <v>2155</v>
      </c>
      <c r="R29" s="1">
        <f>P29/O29</f>
        <v>0.9325972726135369</v>
      </c>
      <c r="S29" s="1">
        <f>Q29/O29</f>
        <v>0.06740272738646315</v>
      </c>
      <c r="T29" s="5">
        <f>SUM(T3:T27)</f>
        <v>14952</v>
      </c>
      <c r="U29" s="5">
        <f>SUM(U3:U27)</f>
        <v>15919</v>
      </c>
      <c r="V29" s="5">
        <f>SUM(V3:V27)</f>
        <v>1078</v>
      </c>
      <c r="W29" s="5">
        <f>SUM(W3:W27)</f>
        <v>21207</v>
      </c>
      <c r="X29" s="5">
        <f>SUM(X3:X27)</f>
        <v>2175</v>
      </c>
      <c r="Y29" s="5">
        <f>SUM(Y3:Y27)</f>
        <v>2571</v>
      </c>
      <c r="Z29" s="5">
        <f>SUM(Z3:Z27)</f>
        <v>1077</v>
      </c>
      <c r="AA29" s="5">
        <f>SUM(AA3:AA27)</f>
        <v>7309</v>
      </c>
      <c r="AI29" s="1">
        <f>W29/P29</f>
        <v>0.7112385551866385</v>
      </c>
      <c r="AJ29" s="3">
        <f>MAX(0.001,Z29)/MAX(0.001,Q29)</f>
        <v>0.4997679814385151</v>
      </c>
      <c r="AK29" s="4">
        <f>NORMSINV(AI29)-NORMSINV(AJ29)</f>
        <v>0.5575882285477436</v>
      </c>
      <c r="AL29" s="6">
        <f>AVERAGE(AL3:AL27)</f>
        <v>0.6459272383209601</v>
      </c>
      <c r="AM29" s="6">
        <f>AVERAGE(AM3:AM27)</f>
        <v>0.6833060088819751</v>
      </c>
      <c r="AN29" s="6">
        <f>AVERAGE(AN3:AN27)</f>
        <v>0.5513581646552482</v>
      </c>
      <c r="AP29" s="6">
        <f>AVERAGE(AP3:AP27)</f>
        <v>0.03737877056101503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7" sqref="A27"/>
    </sheetView>
  </sheetViews>
  <sheetFormatPr defaultColWidth="9.00390625" defaultRowHeight="12.75"/>
  <cols>
    <col min="1" max="16384" width="8.75390625" style="0" customWidth="1"/>
  </cols>
  <sheetData>
    <row r="1" ht="12">
      <c r="A1" t="s">
        <v>42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1502</v>
      </c>
      <c r="C4">
        <v>85</v>
      </c>
      <c r="D4">
        <v>145</v>
      </c>
      <c r="E4">
        <v>100</v>
      </c>
      <c r="F4">
        <v>12</v>
      </c>
      <c r="G4">
        <v>183</v>
      </c>
      <c r="H4">
        <v>1565</v>
      </c>
      <c r="I4">
        <v>85</v>
      </c>
      <c r="J4">
        <v>145</v>
      </c>
      <c r="K4">
        <v>100</v>
      </c>
      <c r="L4">
        <v>12</v>
      </c>
      <c r="M4">
        <v>120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1502</v>
      </c>
      <c r="U4" s="5">
        <f>H4</f>
        <v>1565</v>
      </c>
      <c r="V4" s="5">
        <f>C4</f>
        <v>85</v>
      </c>
      <c r="W4" s="5">
        <f>B4+G4</f>
        <v>1685</v>
      </c>
      <c r="X4" s="5">
        <f>F4</f>
        <v>12</v>
      </c>
      <c r="Y4" s="5">
        <f>L4</f>
        <v>12</v>
      </c>
      <c r="Z4" s="5">
        <f>D4</f>
        <v>145</v>
      </c>
      <c r="AA4" s="5">
        <f>E4</f>
        <v>100</v>
      </c>
      <c r="AB4" s="1">
        <f>(T4+V4)/(W4+V4+Z4)</f>
        <v>0.8287206266318538</v>
      </c>
      <c r="AC4" s="1">
        <f>(T4+V4)/(W4+V4+AA4)</f>
        <v>0.848663101604278</v>
      </c>
      <c r="AD4" s="1">
        <f>2*AB4*AC4/(AB4+AC4)</f>
        <v>0.8385733157199471</v>
      </c>
      <c r="AE4" s="1">
        <f>(U4+V4)/(W4+V4+Z4)</f>
        <v>0.8616187989556136</v>
      </c>
      <c r="AF4" s="1">
        <f>(U4+V4)/(W4+V4+AA4)</f>
        <v>0.8823529411764706</v>
      </c>
      <c r="AG4" s="1">
        <f>2*AE4*AF4/(AE4+AF4)</f>
        <v>0.8718626155878467</v>
      </c>
      <c r="AI4" s="1">
        <f>W4/P4</f>
        <v>0.9439775910364145</v>
      </c>
      <c r="AJ4" s="3">
        <f>MAX(0.001,Z4)/MAX(0.001,Q4)</f>
        <v>0.6304347826086957</v>
      </c>
      <c r="AK4" s="4">
        <f>NORMSINV(AI4)-NORMSINV(AJ4)</f>
        <v>1.256063891676257</v>
      </c>
      <c r="AL4" s="1">
        <f>(T4+X4)/P4</f>
        <v>0.8481792717086835</v>
      </c>
      <c r="AM4" s="1">
        <f>(U4+Y4)/P4</f>
        <v>0.8834733893557423</v>
      </c>
      <c r="AN4" s="3">
        <f>(T4+V4)/O4</f>
        <v>0.7875930521091812</v>
      </c>
      <c r="AO4" s="1"/>
      <c r="AP4" s="1">
        <f>AM4-AL4</f>
        <v>0.03529411764705881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4000</v>
      </c>
      <c r="C7">
        <v>0</v>
      </c>
      <c r="D7">
        <v>0</v>
      </c>
      <c r="E7">
        <v>977</v>
      </c>
      <c r="F7">
        <v>15</v>
      </c>
      <c r="G7">
        <v>3543</v>
      </c>
      <c r="H7">
        <v>4723</v>
      </c>
      <c r="I7">
        <v>0</v>
      </c>
      <c r="J7">
        <v>0</v>
      </c>
      <c r="K7">
        <v>977</v>
      </c>
      <c r="L7">
        <v>60</v>
      </c>
      <c r="M7">
        <v>2820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4000</v>
      </c>
      <c r="U7" s="5">
        <f>H7</f>
        <v>4723</v>
      </c>
      <c r="V7" s="5">
        <f>C7</f>
        <v>0</v>
      </c>
      <c r="W7" s="5">
        <f>B7+G7</f>
        <v>7543</v>
      </c>
      <c r="X7" s="5">
        <f>F7</f>
        <v>15</v>
      </c>
      <c r="Y7" s="5">
        <f>L7</f>
        <v>60</v>
      </c>
      <c r="Z7" s="5">
        <f>D7</f>
        <v>0</v>
      </c>
      <c r="AA7" s="5">
        <f>E7</f>
        <v>977</v>
      </c>
      <c r="AB7" s="1">
        <f>(T7+V7)/(W7+V7+Z7)</f>
        <v>0.5302929868752486</v>
      </c>
      <c r="AC7" s="1">
        <f>(T7+V7)/(W7+V7+AA7)</f>
        <v>0.4694835680751174</v>
      </c>
      <c r="AD7" s="1">
        <f>2*AB7*AC7/(AB7+AC7)</f>
        <v>0.49803897154952376</v>
      </c>
      <c r="AE7" s="1">
        <f>(U7+V7)/(W7+V7+Z7)</f>
        <v>0.6261434442529498</v>
      </c>
      <c r="AF7" s="1">
        <f>(U7+V7)/(W7+V7+AA7)</f>
        <v>0.5543427230046948</v>
      </c>
      <c r="AG7" s="1">
        <f>2*AE7*AF7/(AE7+AF7)</f>
        <v>0.5880595156571001</v>
      </c>
      <c r="AI7" s="1">
        <f>W7/P7</f>
        <v>0.8853286384976525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0.47124413145539906</v>
      </c>
      <c r="AM7" s="1">
        <f>(U7+Y7)/P7</f>
        <v>0.5613849765258216</v>
      </c>
      <c r="AN7" s="3">
        <f>(T7+V7)/O7</f>
        <v>0.4694835680751174</v>
      </c>
      <c r="AO7" s="1"/>
      <c r="AP7" s="1">
        <f>AM7-AL7</f>
        <v>0.09014084507042258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1971</v>
      </c>
      <c r="C11">
        <v>0</v>
      </c>
      <c r="D11">
        <v>0</v>
      </c>
      <c r="E11">
        <v>331</v>
      </c>
      <c r="F11">
        <v>47</v>
      </c>
      <c r="G11">
        <v>818</v>
      </c>
      <c r="H11">
        <v>1999</v>
      </c>
      <c r="I11">
        <v>0</v>
      </c>
      <c r="J11">
        <v>0</v>
      </c>
      <c r="K11">
        <v>331</v>
      </c>
      <c r="L11">
        <v>48</v>
      </c>
      <c r="M11">
        <v>790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1971</v>
      </c>
      <c r="U11" s="5">
        <f>H11</f>
        <v>1999</v>
      </c>
      <c r="V11" s="5">
        <f>C11</f>
        <v>0</v>
      </c>
      <c r="W11" s="5">
        <f>B11+G11</f>
        <v>2789</v>
      </c>
      <c r="X11" s="5">
        <f>F11</f>
        <v>47</v>
      </c>
      <c r="Y11" s="5">
        <f>L11</f>
        <v>48</v>
      </c>
      <c r="Z11" s="5">
        <f>D11</f>
        <v>0</v>
      </c>
      <c r="AA11" s="5">
        <f>E11+sutton!E11</f>
        <v>1632</v>
      </c>
      <c r="AB11" s="1">
        <f>(T11+V11)/(W11+V11+Z11)</f>
        <v>0.7067049121548943</v>
      </c>
      <c r="AC11" s="1">
        <f>(T11+V11)/(W11+V11+AA11)</f>
        <v>0.44582673603257184</v>
      </c>
      <c r="AD11" s="1">
        <f>2*AB11*AC11/(AB11+AC11)</f>
        <v>0.546740638002774</v>
      </c>
      <c r="AE11" s="1">
        <f>(U11+V11)/(W11+V11+Z11)</f>
        <v>0.7167443528146289</v>
      </c>
      <c r="AF11" s="1">
        <f>(U11+V11)/(W11+V11+AA11)</f>
        <v>0.45216014476362815</v>
      </c>
      <c r="AG11" s="1">
        <f>2*AE11*AF11/(AE11+AF11)</f>
        <v>0.5545076282940361</v>
      </c>
      <c r="AI11" s="1">
        <f>W11/P11</f>
        <v>0.630852748247003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0.4564578149739878</v>
      </c>
      <c r="AM11" s="1">
        <f>(U11+Y11)/P11</f>
        <v>0.4630174168740104</v>
      </c>
      <c r="AN11" s="3">
        <f>(T11+V11)/O11</f>
        <v>0.44582673603257184</v>
      </c>
      <c r="AO11" s="1"/>
      <c r="AP11" s="1">
        <f>AM11-AL11</f>
        <v>0.0065596019000225825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78</v>
      </c>
      <c r="C14">
        <v>39</v>
      </c>
      <c r="D14">
        <v>16</v>
      </c>
      <c r="E14">
        <v>274</v>
      </c>
      <c r="F14">
        <v>17</v>
      </c>
      <c r="G14">
        <v>658</v>
      </c>
      <c r="H14">
        <v>249</v>
      </c>
      <c r="I14">
        <v>39</v>
      </c>
      <c r="J14">
        <v>16</v>
      </c>
      <c r="K14">
        <v>274</v>
      </c>
      <c r="L14">
        <v>33</v>
      </c>
      <c r="M14">
        <v>487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78</v>
      </c>
      <c r="U14" s="5">
        <f>H14</f>
        <v>249</v>
      </c>
      <c r="V14" s="5">
        <f>C14</f>
        <v>39</v>
      </c>
      <c r="W14" s="5">
        <f>B14+G14</f>
        <v>736</v>
      </c>
      <c r="X14" s="5">
        <f>F14</f>
        <v>17</v>
      </c>
      <c r="Y14" s="5">
        <f>L14</f>
        <v>33</v>
      </c>
      <c r="Z14" s="5">
        <f>D14</f>
        <v>16</v>
      </c>
      <c r="AA14" s="5">
        <f>E14</f>
        <v>274</v>
      </c>
      <c r="AB14" s="1">
        <f>(T14+V14)/(W14+V14+Z14)</f>
        <v>0.14791403286978508</v>
      </c>
      <c r="AC14" s="1">
        <f>(T14+V14)/(W14+V14+AA14)</f>
        <v>0.111534795042898</v>
      </c>
      <c r="AD14" s="1">
        <f>2*AB14*AC14/(AB14+AC14)</f>
        <v>0.12717391304347825</v>
      </c>
      <c r="AE14" s="1">
        <f>(U14+V14)/(W14+V14+Z14)</f>
        <v>0.3640960809102402</v>
      </c>
      <c r="AF14" s="1">
        <f>(U14+V14)/(W14+V14+AA14)</f>
        <v>0.27454718779790277</v>
      </c>
      <c r="AG14" s="1">
        <f>2*AE14*AF14/(AE14+AF14)</f>
        <v>0.3130434782608696</v>
      </c>
      <c r="AI14" s="1">
        <f>W14/P14</f>
        <v>0.7287128712871287</v>
      </c>
      <c r="AJ14" s="3">
        <f>MAX(0.001,Z14)/MAX(0.001,Q14)</f>
        <v>0.2909090909090909</v>
      </c>
      <c r="AK14" s="4">
        <f>NORMSINV(AI14)-NORMSINV(AJ14)</f>
        <v>1.1596557085295505</v>
      </c>
      <c r="AL14" s="1">
        <f>(T14+X14)/P14</f>
        <v>0.09405940594059406</v>
      </c>
      <c r="AM14" s="1">
        <f>(U14+Y14)/P14</f>
        <v>0.27920792079207923</v>
      </c>
      <c r="AN14" s="3">
        <f>(T14+V14)/O14</f>
        <v>0.10985915492957747</v>
      </c>
      <c r="AO14" s="1"/>
      <c r="AP14" s="1">
        <f>AM14-AL14</f>
        <v>0.18514851485148517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1814</v>
      </c>
      <c r="C16">
        <v>258</v>
      </c>
      <c r="D16">
        <v>151</v>
      </c>
      <c r="E16">
        <v>27</v>
      </c>
      <c r="F16">
        <v>11</v>
      </c>
      <c r="G16">
        <v>110</v>
      </c>
      <c r="H16">
        <v>1824</v>
      </c>
      <c r="I16">
        <v>258</v>
      </c>
      <c r="J16">
        <v>151</v>
      </c>
      <c r="K16">
        <v>27</v>
      </c>
      <c r="L16">
        <v>11</v>
      </c>
      <c r="M16">
        <v>100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1814</v>
      </c>
      <c r="U16" s="5">
        <f>H16</f>
        <v>1824</v>
      </c>
      <c r="V16" s="5">
        <f>C16</f>
        <v>258</v>
      </c>
      <c r="W16" s="5">
        <f>B16+G16</f>
        <v>1924</v>
      </c>
      <c r="X16" s="5">
        <f>F16</f>
        <v>11</v>
      </c>
      <c r="Y16" s="5">
        <f>L16</f>
        <v>11</v>
      </c>
      <c r="Z16" s="5">
        <f>D16</f>
        <v>151</v>
      </c>
      <c r="AA16" s="5">
        <f>E16</f>
        <v>27</v>
      </c>
      <c r="AB16" s="1">
        <f>(T16+V16)/(W16+V16+Z16)</f>
        <v>0.8881268752678955</v>
      </c>
      <c r="AC16" s="1">
        <f>(T16+V16)/(W16+V16+AA16)</f>
        <v>0.9379809868718877</v>
      </c>
      <c r="AD16" s="1">
        <f>2*AB16*AC16/(AB16+AC16)</f>
        <v>0.912373403786878</v>
      </c>
      <c r="AE16" s="1">
        <f>(U16+V16)/(W16+V16+Z16)</f>
        <v>0.8924132018859837</v>
      </c>
      <c r="AF16" s="1">
        <f>(U16+V16)/(W16+V16+AA16)</f>
        <v>0.9425079221367134</v>
      </c>
      <c r="AG16" s="1">
        <f>2*AE16*AF16/(AE16+AF16)</f>
        <v>0.916776750330251</v>
      </c>
      <c r="AI16" s="1">
        <f>W16/P16</f>
        <v>0.9861609431060995</v>
      </c>
      <c r="AJ16" s="3">
        <f>MAX(0.001,Z16)/MAX(0.001,Q16)</f>
        <v>0.3691931540342298</v>
      </c>
      <c r="AK16" s="4">
        <f>NORMSINV(AI16)-NORMSINV(AJ16)</f>
        <v>2.535809809801058</v>
      </c>
      <c r="AL16" s="1">
        <f>(T16+X16)/P16</f>
        <v>0.9354177344951307</v>
      </c>
      <c r="AM16" s="1">
        <f>(U16+Y16)/P16</f>
        <v>0.9405433111225013</v>
      </c>
      <c r="AN16" s="3">
        <f>(T16+V16)/O16</f>
        <v>0.8779661016949153</v>
      </c>
      <c r="AO16" s="1"/>
      <c r="AP16" s="1">
        <f>AM16-AL16</f>
        <v>0.005125576627370676</v>
      </c>
    </row>
    <row r="17" spans="1:42" ht="12">
      <c r="A17">
        <v>15</v>
      </c>
      <c r="B17">
        <v>1148</v>
      </c>
      <c r="C17">
        <v>314</v>
      </c>
      <c r="D17">
        <v>141</v>
      </c>
      <c r="E17">
        <v>27</v>
      </c>
      <c r="F17">
        <v>13</v>
      </c>
      <c r="G17">
        <v>844</v>
      </c>
      <c r="H17">
        <v>1626</v>
      </c>
      <c r="I17">
        <v>314</v>
      </c>
      <c r="J17">
        <v>141</v>
      </c>
      <c r="K17">
        <v>27</v>
      </c>
      <c r="L17">
        <v>17</v>
      </c>
      <c r="M17">
        <v>366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1148</v>
      </c>
      <c r="U17" s="5">
        <f>H17</f>
        <v>1626</v>
      </c>
      <c r="V17" s="5">
        <f>C17</f>
        <v>314</v>
      </c>
      <c r="W17" s="5">
        <f>B17+G17</f>
        <v>1992</v>
      </c>
      <c r="X17" s="5">
        <f>F17</f>
        <v>13</v>
      </c>
      <c r="Y17" s="5">
        <f>L17</f>
        <v>17</v>
      </c>
      <c r="Z17" s="5">
        <f>D17</f>
        <v>141</v>
      </c>
      <c r="AA17" s="5">
        <f>E17</f>
        <v>27</v>
      </c>
      <c r="AB17" s="1">
        <f>(T17+V17)/(W17+V17+Z17)</f>
        <v>0.5974662852472415</v>
      </c>
      <c r="AC17" s="1">
        <f>(T17+V17)/(W17+V17+AA17)</f>
        <v>0.6266609515645092</v>
      </c>
      <c r="AD17" s="1">
        <f>2*AB17*AC17/(AB17+AC17)</f>
        <v>0.6117154811715481</v>
      </c>
      <c r="AE17" s="1">
        <f>(U17+V17)/(W17+V17+Z17)</f>
        <v>0.7928075194115243</v>
      </c>
      <c r="AF17" s="1">
        <f>(U17+V17)/(W17+V17+AA17)</f>
        <v>0.8315473639091299</v>
      </c>
      <c r="AG17" s="1">
        <f>2*AE17*AF17/(AE17+AF17)</f>
        <v>0.8117154811715481</v>
      </c>
      <c r="AI17" s="1">
        <f>W17/P17</f>
        <v>0.986627043090639</v>
      </c>
      <c r="AJ17" s="3">
        <f>MAX(0.001,Z17)/MAX(0.001,Q17)</f>
        <v>0.3098901098901099</v>
      </c>
      <c r="AK17" s="4">
        <f>NORMSINV(AI17)-NORMSINV(AJ17)</f>
        <v>2.7113680673357194</v>
      </c>
      <c r="AL17" s="1">
        <f>(T17+X17)/P17</f>
        <v>0.575037147102526</v>
      </c>
      <c r="AM17" s="1">
        <f>(U17+Y17)/P17</f>
        <v>0.8137691926696384</v>
      </c>
      <c r="AN17" s="3">
        <f>(T17+V17)/O17</f>
        <v>0.5909458367016976</v>
      </c>
      <c r="AO17" s="1"/>
      <c r="AP17" s="1">
        <f>AM17-AL17</f>
        <v>0.23873204556711247</v>
      </c>
    </row>
    <row r="18" spans="1:42" ht="12">
      <c r="A18">
        <v>16</v>
      </c>
      <c r="B18">
        <v>2110</v>
      </c>
      <c r="C18">
        <v>410</v>
      </c>
      <c r="D18">
        <v>227</v>
      </c>
      <c r="E18">
        <v>33</v>
      </c>
      <c r="F18">
        <v>6</v>
      </c>
      <c r="G18">
        <v>136</v>
      </c>
      <c r="H18">
        <v>2162</v>
      </c>
      <c r="I18">
        <v>410</v>
      </c>
      <c r="J18">
        <v>227</v>
      </c>
      <c r="K18">
        <v>33</v>
      </c>
      <c r="L18">
        <v>6</v>
      </c>
      <c r="M18">
        <v>84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2110</v>
      </c>
      <c r="U18" s="5">
        <f>H18</f>
        <v>2162</v>
      </c>
      <c r="V18" s="5">
        <f>C18</f>
        <v>410</v>
      </c>
      <c r="W18" s="5">
        <f>B18+G18</f>
        <v>2246</v>
      </c>
      <c r="X18" s="5">
        <f>F18</f>
        <v>6</v>
      </c>
      <c r="Y18" s="5">
        <f>L18</f>
        <v>6</v>
      </c>
      <c r="Z18" s="5">
        <f>D18</f>
        <v>227</v>
      </c>
      <c r="AA18" s="5">
        <f>E18</f>
        <v>33</v>
      </c>
      <c r="AB18" s="1">
        <f>(T18+V18)/(W18+V18+Z18)</f>
        <v>0.8740894901144641</v>
      </c>
      <c r="AC18" s="1">
        <f>(T18+V18)/(W18+V18+AA18)</f>
        <v>0.9371513573819263</v>
      </c>
      <c r="AD18" s="1">
        <f>2*AB18*AC18/(AB18+AC18)</f>
        <v>0.9045226130653266</v>
      </c>
      <c r="AE18" s="1">
        <f>(U18+V18)/(W18+V18+Z18)</f>
        <v>0.8921262573707943</v>
      </c>
      <c r="AF18" s="1">
        <f>(U18+V18)/(W18+V18+AA18)</f>
        <v>0.9564894012644105</v>
      </c>
      <c r="AG18" s="1">
        <f>2*AE18*AF18/(AE18+AF18)</f>
        <v>0.9231873653984207</v>
      </c>
      <c r="AI18" s="1">
        <f>W18/P18</f>
        <v>0.9855199648968846</v>
      </c>
      <c r="AJ18" s="3">
        <f>MAX(0.001,Z18)/MAX(0.001,Q18)</f>
        <v>0.3563579277864992</v>
      </c>
      <c r="AK18" s="4">
        <f>NORMSINV(AI18)-NORMSINV(AJ18)</f>
        <v>2.5522407104649614</v>
      </c>
      <c r="AL18" s="1">
        <f>(T18+X18)/P18</f>
        <v>0.9284774023694603</v>
      </c>
      <c r="AM18" s="1">
        <f>(U18+Y18)/P18</f>
        <v>0.95129442738043</v>
      </c>
      <c r="AN18" s="3">
        <f>(T18+V18)/O18</f>
        <v>0.8641975308641975</v>
      </c>
      <c r="AO18" s="1"/>
      <c r="AP18" s="1">
        <f>AM18-AL18</f>
        <v>0.022817025010969716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2019</v>
      </c>
      <c r="C21">
        <v>0</v>
      </c>
      <c r="D21">
        <v>0</v>
      </c>
      <c r="E21">
        <v>301</v>
      </c>
      <c r="F21">
        <v>32</v>
      </c>
      <c r="G21">
        <v>1935</v>
      </c>
      <c r="H21">
        <v>2545</v>
      </c>
      <c r="I21">
        <v>0</v>
      </c>
      <c r="J21">
        <v>0</v>
      </c>
      <c r="K21">
        <v>301</v>
      </c>
      <c r="L21">
        <v>40</v>
      </c>
      <c r="M21">
        <v>1409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2019</v>
      </c>
      <c r="U21" s="5">
        <f>H21</f>
        <v>2545</v>
      </c>
      <c r="V21" s="5">
        <f>C21</f>
        <v>0</v>
      </c>
      <c r="W21" s="5">
        <f>B21+G21</f>
        <v>3954</v>
      </c>
      <c r="X21" s="5">
        <f>F21</f>
        <v>32</v>
      </c>
      <c r="Y21" s="5">
        <f>L21</f>
        <v>40</v>
      </c>
      <c r="Z21" s="5">
        <f>D21</f>
        <v>0</v>
      </c>
      <c r="AA21" s="5">
        <f>E21</f>
        <v>301</v>
      </c>
      <c r="AB21" s="1">
        <f>(T21+V21)/(W21+V21+Z21)</f>
        <v>0.5106221547799696</v>
      </c>
      <c r="AC21" s="1">
        <f>(T21+V21)/(W21+V21+AA21)</f>
        <v>0.4745005875440658</v>
      </c>
      <c r="AD21" s="1">
        <f>2*AB21*AC21/(AB21+AC21)</f>
        <v>0.4918991350956268</v>
      </c>
      <c r="AE21" s="1">
        <f>(U21+V21)/(W21+V21+Z21)</f>
        <v>0.6436519979767324</v>
      </c>
      <c r="AF21" s="1">
        <f>(U21+V21)/(W21+V21+AA21)</f>
        <v>0.5981198589894242</v>
      </c>
      <c r="AG21" s="1">
        <f>2*AE21*AF21/(AE21+AF21)</f>
        <v>0.6200511633572908</v>
      </c>
      <c r="AI21" s="1">
        <f>W21/P21</f>
        <v>0.9292596944770858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0.482021151586369</v>
      </c>
      <c r="AM21" s="1">
        <f>(U21+Y21)/P21</f>
        <v>0.6075205640423031</v>
      </c>
      <c r="AN21" s="3">
        <f>(T21+V21)/O21</f>
        <v>0.4745005875440658</v>
      </c>
      <c r="AO21" s="1"/>
      <c r="AP21" s="1">
        <f>AM21-AL21</f>
        <v>0.12549941245593416</v>
      </c>
    </row>
    <row r="22" spans="1:42" ht="12">
      <c r="A22">
        <v>20</v>
      </c>
      <c r="B22">
        <v>2174</v>
      </c>
      <c r="C22">
        <v>92</v>
      </c>
      <c r="D22">
        <v>277</v>
      </c>
      <c r="E22">
        <v>189</v>
      </c>
      <c r="F22">
        <v>41</v>
      </c>
      <c r="G22">
        <v>1214</v>
      </c>
      <c r="H22">
        <v>2275</v>
      </c>
      <c r="I22">
        <v>92</v>
      </c>
      <c r="J22">
        <v>277</v>
      </c>
      <c r="K22">
        <v>189</v>
      </c>
      <c r="L22">
        <v>45</v>
      </c>
      <c r="M22">
        <v>1113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2174</v>
      </c>
      <c r="U22" s="5">
        <f>H22</f>
        <v>2275</v>
      </c>
      <c r="V22" s="5">
        <f>C22</f>
        <v>92</v>
      </c>
      <c r="W22" s="5">
        <f>B22+G22</f>
        <v>3388</v>
      </c>
      <c r="X22" s="5">
        <f>F22</f>
        <v>41</v>
      </c>
      <c r="Y22" s="5">
        <f>L22</f>
        <v>45</v>
      </c>
      <c r="Z22" s="5">
        <f>D22</f>
        <v>277</v>
      </c>
      <c r="AA22" s="5">
        <f>E22</f>
        <v>189</v>
      </c>
      <c r="AB22" s="1">
        <f>(T22+V22)/(W22+V22+Z22)</f>
        <v>0.6031408038328454</v>
      </c>
      <c r="AC22" s="1">
        <f>(T22+V22)/(W22+V22+AA22)</f>
        <v>0.6176069773780322</v>
      </c>
      <c r="AD22" s="1">
        <f>2*AB22*AC22/(AB22+AC22)</f>
        <v>0.6102881766765419</v>
      </c>
      <c r="AE22" s="1">
        <f>(U22+V22)/(W22+V22+Z22)</f>
        <v>0.6300239552834709</v>
      </c>
      <c r="AF22" s="1">
        <f>(U22+V22)/(W22+V22+AA22)</f>
        <v>0.6451349141455437</v>
      </c>
      <c r="AG22" s="1">
        <f>2*AE22*AF22/(AE22+AF22)</f>
        <v>0.6374899003501212</v>
      </c>
      <c r="AI22" s="1">
        <f>W22/P22</f>
        <v>0.9471624266144814</v>
      </c>
      <c r="AJ22" s="3">
        <f>MAX(0.001,Z22)/MAX(0.001,Q22)</f>
        <v>0.7506775067750677</v>
      </c>
      <c r="AK22" s="4">
        <f>NORMSINV(AI22)-NORMSINV(AJ22)</f>
        <v>0.9413184639710019</v>
      </c>
      <c r="AL22" s="1">
        <f>(T22+X22)/P22</f>
        <v>0.6192339949678501</v>
      </c>
      <c r="AM22" s="1">
        <f>(U22+Y22)/P22</f>
        <v>0.6485882024042494</v>
      </c>
      <c r="AN22" s="3">
        <f>(T22+V22)/O22</f>
        <v>0.5742524075012672</v>
      </c>
      <c r="AO22" s="1"/>
      <c r="AP22" s="1">
        <f>AM22-AL22</f>
        <v>0.02935420743639927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16816</v>
      </c>
      <c r="C29" s="5">
        <f>SUM(C3:C27)</f>
        <v>1198</v>
      </c>
      <c r="D29" s="5">
        <f>SUM(D3:D27)</f>
        <v>957</v>
      </c>
      <c r="E29" s="5">
        <f>SUM(E3:E27)</f>
        <v>2259</v>
      </c>
      <c r="F29" s="5">
        <f>SUM(F3:F27)</f>
        <v>194</v>
      </c>
      <c r="G29" s="5">
        <f>SUM(G3:G27)</f>
        <v>9441</v>
      </c>
      <c r="H29" s="5">
        <f>SUM(H3:H27)</f>
        <v>18968</v>
      </c>
      <c r="I29" s="5">
        <f>SUM(I3:I27)</f>
        <v>1198</v>
      </c>
      <c r="J29" s="5">
        <f>SUM(J3:J27)</f>
        <v>957</v>
      </c>
      <c r="K29" s="5">
        <f>SUM(K3:K27)</f>
        <v>2259</v>
      </c>
      <c r="L29" s="5">
        <f>SUM(L3:L27)</f>
        <v>272</v>
      </c>
      <c r="M29" s="5">
        <f>SUM(M3:M27)</f>
        <v>7289</v>
      </c>
      <c r="O29" s="5">
        <f>SUM(O3:O27)</f>
        <v>31972</v>
      </c>
      <c r="P29" s="5">
        <f>SUM(P3:P27)</f>
        <v>29817</v>
      </c>
      <c r="Q29" s="5">
        <f>SUM(Q3:Q27)</f>
        <v>2155</v>
      </c>
      <c r="R29" s="1">
        <f>P29/O29</f>
        <v>0.9325972726135369</v>
      </c>
      <c r="S29" s="1">
        <f>Q29/O29</f>
        <v>0.06740272738646315</v>
      </c>
      <c r="T29" s="5">
        <f>SUM(T3:T27)</f>
        <v>16816</v>
      </c>
      <c r="U29" s="5">
        <f>SUM(U3:U27)</f>
        <v>18968</v>
      </c>
      <c r="V29" s="5">
        <f>SUM(V3:V27)</f>
        <v>1198</v>
      </c>
      <c r="W29" s="5">
        <f>SUM(W3:W27)</f>
        <v>26257</v>
      </c>
      <c r="X29" s="5">
        <f>SUM(X3:X27)</f>
        <v>194</v>
      </c>
      <c r="Y29" s="5">
        <f>SUM(Y3:Y27)</f>
        <v>272</v>
      </c>
      <c r="Z29" s="5">
        <f>SUM(Z3:Z27)</f>
        <v>957</v>
      </c>
      <c r="AA29" s="5">
        <f>SUM(AA3:AA27)</f>
        <v>3560</v>
      </c>
      <c r="AI29" s="1">
        <f>W29/P29</f>
        <v>0.8806050239796089</v>
      </c>
      <c r="AJ29" s="3">
        <f>MAX(0.001,Z29)/MAX(0.001,Q29)</f>
        <v>0.4440835266821346</v>
      </c>
      <c r="AK29" s="4">
        <f>NORMSINV(AI29)-NORMSINV(AJ29)</f>
        <v>1.3186406078170585</v>
      </c>
      <c r="AL29" s="6">
        <f>AVERAGE(AL3:AL27)</f>
        <v>0.6011253394</v>
      </c>
      <c r="AM29" s="6">
        <f>AVERAGE(AM3:AM27)</f>
        <v>0.683199933462975</v>
      </c>
      <c r="AN29" s="7">
        <f>AVERAGE(AN3:AN27)</f>
        <v>0.5771805528280657</v>
      </c>
      <c r="AP29" s="6">
        <f>AVERAGE(AP3:AP27)</f>
        <v>0.08207459406297506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M30" sqref="AM30"/>
    </sheetView>
  </sheetViews>
  <sheetFormatPr defaultColWidth="9.00390625" defaultRowHeight="12.75"/>
  <cols>
    <col min="2" max="16384" width="8.75390625" style="0" customWidth="1"/>
  </cols>
  <sheetData>
    <row r="1" ht="12">
      <c r="A1" t="s">
        <v>43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651</v>
      </c>
      <c r="C4">
        <v>113</v>
      </c>
      <c r="D4">
        <v>117</v>
      </c>
      <c r="E4">
        <v>500</v>
      </c>
      <c r="F4">
        <v>6</v>
      </c>
      <c r="G4">
        <v>634</v>
      </c>
      <c r="H4">
        <v>756</v>
      </c>
      <c r="I4">
        <v>113</v>
      </c>
      <c r="J4">
        <v>117</v>
      </c>
      <c r="K4">
        <v>500</v>
      </c>
      <c r="L4">
        <v>23</v>
      </c>
      <c r="M4">
        <v>529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651</v>
      </c>
      <c r="U4" s="5">
        <f>H4</f>
        <v>756</v>
      </c>
      <c r="V4" s="5">
        <f>C4</f>
        <v>113</v>
      </c>
      <c r="W4" s="5">
        <f>B4+G4</f>
        <v>1285</v>
      </c>
      <c r="X4" s="5">
        <f>F4</f>
        <v>6</v>
      </c>
      <c r="Y4" s="5">
        <f>L4</f>
        <v>23</v>
      </c>
      <c r="Z4" s="5">
        <f>D4</f>
        <v>117</v>
      </c>
      <c r="AA4" s="5">
        <f>E4</f>
        <v>500</v>
      </c>
      <c r="AB4" s="1">
        <f>(T4+V4)/(W4+V4+Z4)</f>
        <v>0.5042904290429043</v>
      </c>
      <c r="AC4" s="1">
        <f>(T4+V4)/(W4+V4+AA4)</f>
        <v>0.40252897787144365</v>
      </c>
      <c r="AD4" s="1">
        <f>2*AB4*AC4/(AB4+AC4)</f>
        <v>0.4476999707002637</v>
      </c>
      <c r="AE4" s="1">
        <f>(U4+V4)/(W4+V4+Z4)</f>
        <v>0.5735973597359736</v>
      </c>
      <c r="AF4" s="1">
        <f>(U4+V4)/(W4+V4+AA4)</f>
        <v>0.45785036880927293</v>
      </c>
      <c r="AG4" s="1">
        <f>2*AE4*AF4/(AE4+AF4)</f>
        <v>0.5092294169352475</v>
      </c>
      <c r="AI4" s="1">
        <f>W4/P4</f>
        <v>0.7198879551820728</v>
      </c>
      <c r="AJ4" s="3">
        <f>MAX(0.001,Z4)/MAX(0.001,Q4)</f>
        <v>0.508695652173913</v>
      </c>
      <c r="AK4" s="4">
        <f>NORMSINV(AI4)-NORMSINV(AJ4)</f>
        <v>0.5607101964966965</v>
      </c>
      <c r="AL4" s="1">
        <f>(T4+X4)/P4</f>
        <v>0.3680672268907563</v>
      </c>
      <c r="AM4" s="1">
        <f>(U4+Y4)/P4</f>
        <v>0.43641456582633054</v>
      </c>
      <c r="AN4" s="3">
        <f>(T4+V4)/O4</f>
        <v>0.3791563275434243</v>
      </c>
      <c r="AO4" s="1"/>
      <c r="AP4" s="1">
        <f>AM4-AL4</f>
        <v>0.06834733893557421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4873</v>
      </c>
      <c r="C7">
        <v>0</v>
      </c>
      <c r="D7">
        <v>0</v>
      </c>
      <c r="E7">
        <v>225</v>
      </c>
      <c r="F7">
        <v>57</v>
      </c>
      <c r="G7">
        <v>3422</v>
      </c>
      <c r="H7">
        <v>5126</v>
      </c>
      <c r="I7">
        <v>0</v>
      </c>
      <c r="J7">
        <v>0</v>
      </c>
      <c r="K7">
        <v>225</v>
      </c>
      <c r="L7">
        <v>58</v>
      </c>
      <c r="M7">
        <v>3169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4873</v>
      </c>
      <c r="U7" s="5">
        <f>H7</f>
        <v>5126</v>
      </c>
      <c r="V7" s="5">
        <f>C7</f>
        <v>0</v>
      </c>
      <c r="W7" s="5">
        <f>B7+G7</f>
        <v>8295</v>
      </c>
      <c r="X7" s="5">
        <f>F7</f>
        <v>57</v>
      </c>
      <c r="Y7" s="5">
        <f>L7</f>
        <v>58</v>
      </c>
      <c r="Z7" s="5">
        <f>D7</f>
        <v>0</v>
      </c>
      <c r="AA7" s="5">
        <f>E7</f>
        <v>225</v>
      </c>
      <c r="AB7" s="1">
        <f>(T7+V7)/(W7+V7+Z7)</f>
        <v>0.587462326702833</v>
      </c>
      <c r="AC7" s="1">
        <f>(T7+V7)/(W7+V7+AA7)</f>
        <v>0.5719483568075118</v>
      </c>
      <c r="AD7" s="1">
        <f>2*AB7*AC7/(AB7+AC7)</f>
        <v>0.5796015462384776</v>
      </c>
      <c r="AE7" s="1">
        <f>(U7+V7)/(W7+V7+Z7)</f>
        <v>0.6179626280892103</v>
      </c>
      <c r="AF7" s="1">
        <f>(U7+V7)/(W7+V7+AA7)</f>
        <v>0.6016431924882629</v>
      </c>
      <c r="AG7" s="1">
        <f>2*AE7*AF7/(AE7+AF7)</f>
        <v>0.6096937258400239</v>
      </c>
      <c r="AI7" s="1">
        <f>W7/P7</f>
        <v>0.9735915492957746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0.5786384976525821</v>
      </c>
      <c r="AM7" s="1">
        <f>(U7+Y7)/P7</f>
        <v>0.6084507042253521</v>
      </c>
      <c r="AN7" s="3">
        <f>(T7+V7)/O7</f>
        <v>0.5719483568075118</v>
      </c>
      <c r="AO7" s="1"/>
      <c r="AP7" s="1">
        <f>AM7-AL7</f>
        <v>0.02981220657276995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781</v>
      </c>
      <c r="C11">
        <v>0</v>
      </c>
      <c r="D11">
        <v>0</v>
      </c>
      <c r="E11">
        <v>1104</v>
      </c>
      <c r="F11">
        <v>16</v>
      </c>
      <c r="G11">
        <v>1235</v>
      </c>
      <c r="H11">
        <v>976</v>
      </c>
      <c r="I11">
        <v>0</v>
      </c>
      <c r="J11">
        <v>0</v>
      </c>
      <c r="K11">
        <v>1104</v>
      </c>
      <c r="L11">
        <v>26</v>
      </c>
      <c r="M11">
        <v>1040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781</v>
      </c>
      <c r="U11" s="5">
        <f>H11</f>
        <v>976</v>
      </c>
      <c r="V11" s="5">
        <f>C11</f>
        <v>0</v>
      </c>
      <c r="W11" s="5">
        <f>B11+G11</f>
        <v>2016</v>
      </c>
      <c r="X11" s="5">
        <f>F11</f>
        <v>16</v>
      </c>
      <c r="Y11" s="5">
        <f>L11</f>
        <v>26</v>
      </c>
      <c r="Z11" s="5">
        <f>D11</f>
        <v>0</v>
      </c>
      <c r="AA11" s="5">
        <f>E11+sutton!E11</f>
        <v>2405</v>
      </c>
      <c r="AB11" s="1">
        <f>(T11+V11)/(W11+V11+Z11)</f>
        <v>0.38740079365079366</v>
      </c>
      <c r="AC11" s="1">
        <f>(T11+V11)/(W11+V11+AA11)</f>
        <v>0.17665686496267813</v>
      </c>
      <c r="AD11" s="1">
        <f>2*AB11*AC11/(AB11+AC11)</f>
        <v>0.24265962404846977</v>
      </c>
      <c r="AE11" s="1">
        <f>(U11+V11)/(W11+V11+Z11)</f>
        <v>0.48412698412698413</v>
      </c>
      <c r="AF11" s="1">
        <f>(U11+V11)/(W11+V11+AA11)</f>
        <v>0.2207645329111061</v>
      </c>
      <c r="AG11" s="1">
        <f>2*AE11*AF11/(AE11+AF11)</f>
        <v>0.3032468541245922</v>
      </c>
      <c r="AI11" s="1">
        <f>W11/P11</f>
        <v>0.4560054286360552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0.18027595566613888</v>
      </c>
      <c r="AM11" s="1">
        <f>(U11+Y11)/P11</f>
        <v>0.2266455553042298</v>
      </c>
      <c r="AN11" s="3">
        <f>(T11+V11)/O11</f>
        <v>0.17665686496267813</v>
      </c>
      <c r="AO11" s="1"/>
      <c r="AP11" s="1">
        <f>AM11-AL11</f>
        <v>0.046369599638090925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391</v>
      </c>
      <c r="C14">
        <v>29</v>
      </c>
      <c r="D14">
        <v>26</v>
      </c>
      <c r="E14">
        <v>186</v>
      </c>
      <c r="F14">
        <v>0</v>
      </c>
      <c r="G14">
        <v>433</v>
      </c>
      <c r="H14">
        <v>487</v>
      </c>
      <c r="I14">
        <v>29</v>
      </c>
      <c r="J14">
        <v>26</v>
      </c>
      <c r="K14">
        <v>186</v>
      </c>
      <c r="L14">
        <v>0</v>
      </c>
      <c r="M14">
        <v>337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391</v>
      </c>
      <c r="U14" s="5">
        <f>H14</f>
        <v>487</v>
      </c>
      <c r="V14" s="5">
        <f>C14</f>
        <v>29</v>
      </c>
      <c r="W14" s="5">
        <f>B14+G14</f>
        <v>824</v>
      </c>
      <c r="X14" s="5">
        <f>F14</f>
        <v>0</v>
      </c>
      <c r="Y14" s="5">
        <f>L14</f>
        <v>0</v>
      </c>
      <c r="Z14" s="5">
        <f>D14</f>
        <v>26</v>
      </c>
      <c r="AA14" s="5">
        <f>E14</f>
        <v>186</v>
      </c>
      <c r="AB14" s="1">
        <f>(T14+V14)/(W14+V14+Z14)</f>
        <v>0.4778156996587031</v>
      </c>
      <c r="AC14" s="1">
        <f>(T14+V14)/(W14+V14+AA14)</f>
        <v>0.40423484119345526</v>
      </c>
      <c r="AD14" s="1">
        <f>2*AB14*AC14/(AB14+AC14)</f>
        <v>0.437956204379562</v>
      </c>
      <c r="AE14" s="1">
        <f>(U14+V14)/(W14+V14+Z14)</f>
        <v>0.5870307167235495</v>
      </c>
      <c r="AF14" s="1">
        <f>(U14+V14)/(W14+V14+AA14)</f>
        <v>0.4966313763233879</v>
      </c>
      <c r="AG14" s="1">
        <f>2*AE14*AF14/(AE14+AF14)</f>
        <v>0.538060479666319</v>
      </c>
      <c r="AI14" s="1">
        <f>W14/P14</f>
        <v>0.8158415841584158</v>
      </c>
      <c r="AJ14" s="3">
        <f>MAX(0.001,Z14)/MAX(0.001,Q14)</f>
        <v>0.4727272727272727</v>
      </c>
      <c r="AK14" s="4">
        <f>NORMSINV(AI14)-NORMSINV(AJ14)</f>
        <v>0.9680465913302331</v>
      </c>
      <c r="AL14" s="1">
        <f>(T14+X14)/P14</f>
        <v>0.38712871287128714</v>
      </c>
      <c r="AM14" s="1">
        <f>(U14+Y14)/P14</f>
        <v>0.48217821782178216</v>
      </c>
      <c r="AN14" s="3">
        <f>(T14+V14)/O14</f>
        <v>0.39436619718309857</v>
      </c>
      <c r="AO14" s="1"/>
      <c r="AP14" s="1">
        <f>AM14-AL14</f>
        <v>0.09504950495049502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1684</v>
      </c>
      <c r="C16">
        <v>305</v>
      </c>
      <c r="D16">
        <v>104</v>
      </c>
      <c r="E16">
        <v>166</v>
      </c>
      <c r="F16">
        <v>97</v>
      </c>
      <c r="G16">
        <v>101</v>
      </c>
      <c r="H16">
        <v>1684</v>
      </c>
      <c r="I16">
        <v>305</v>
      </c>
      <c r="J16">
        <v>104</v>
      </c>
      <c r="K16">
        <v>166</v>
      </c>
      <c r="L16">
        <v>97</v>
      </c>
      <c r="M16">
        <v>101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1684</v>
      </c>
      <c r="U16" s="5">
        <f>H16</f>
        <v>1684</v>
      </c>
      <c r="V16" s="5">
        <f>C16</f>
        <v>305</v>
      </c>
      <c r="W16" s="5">
        <f>B16+G16</f>
        <v>1785</v>
      </c>
      <c r="X16" s="5">
        <f>F16</f>
        <v>97</v>
      </c>
      <c r="Y16" s="5">
        <f>L16</f>
        <v>97</v>
      </c>
      <c r="Z16" s="5">
        <f>D16</f>
        <v>104</v>
      </c>
      <c r="AA16" s="5">
        <f>E16</f>
        <v>166</v>
      </c>
      <c r="AB16" s="1">
        <f>(T16+V16)/(W16+V16+Z16)</f>
        <v>0.906563354603464</v>
      </c>
      <c r="AC16" s="1">
        <f>(T16+V16)/(W16+V16+AA16)</f>
        <v>0.8816489361702128</v>
      </c>
      <c r="AD16" s="1">
        <f>2*AB16*AC16/(AB16+AC16)</f>
        <v>0.8939325842696629</v>
      </c>
      <c r="AE16" s="1">
        <f>(U16+V16)/(W16+V16+Z16)</f>
        <v>0.906563354603464</v>
      </c>
      <c r="AF16" s="1">
        <f>(U16+V16)/(W16+V16+AA16)</f>
        <v>0.8816489361702128</v>
      </c>
      <c r="AG16" s="1">
        <f>2*AE16*AF16/(AE16+AF16)</f>
        <v>0.8939325842696629</v>
      </c>
      <c r="AI16" s="1">
        <f>W16/P16</f>
        <v>0.9149154279856484</v>
      </c>
      <c r="AJ16" s="3">
        <f>MAX(0.001,Z16)/MAX(0.001,Q16)</f>
        <v>0.254278728606357</v>
      </c>
      <c r="AK16" s="4">
        <f>NORMSINV(AI16)-NORMSINV(AJ16)</f>
        <v>2.0327460614917126</v>
      </c>
      <c r="AL16" s="1">
        <f>(T16+X16)/P16</f>
        <v>0.9128651973347002</v>
      </c>
      <c r="AM16" s="1">
        <f>(U16+Y16)/P16</f>
        <v>0.9128651973347002</v>
      </c>
      <c r="AN16" s="3">
        <f>(T16+V16)/O16</f>
        <v>0.8427966101694915</v>
      </c>
      <c r="AO16" s="1"/>
      <c r="AP16" s="1">
        <f>AM16-AL16</f>
        <v>0</v>
      </c>
    </row>
    <row r="17" spans="1:42" ht="12">
      <c r="A17">
        <v>15</v>
      </c>
      <c r="B17">
        <v>1553</v>
      </c>
      <c r="C17">
        <v>433</v>
      </c>
      <c r="D17">
        <v>22</v>
      </c>
      <c r="E17">
        <v>444</v>
      </c>
      <c r="F17">
        <v>81</v>
      </c>
      <c r="G17">
        <v>22</v>
      </c>
      <c r="H17">
        <v>1553</v>
      </c>
      <c r="I17">
        <v>433</v>
      </c>
      <c r="J17">
        <v>22</v>
      </c>
      <c r="K17">
        <v>444</v>
      </c>
      <c r="L17">
        <v>81</v>
      </c>
      <c r="M17">
        <v>22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1553</v>
      </c>
      <c r="U17" s="5">
        <f>H17</f>
        <v>1553</v>
      </c>
      <c r="V17" s="5">
        <f>C17</f>
        <v>433</v>
      </c>
      <c r="W17" s="5">
        <f>B17+G17</f>
        <v>1575</v>
      </c>
      <c r="X17" s="5">
        <f>F17</f>
        <v>81</v>
      </c>
      <c r="Y17" s="5">
        <f>L17</f>
        <v>81</v>
      </c>
      <c r="Z17" s="5">
        <f>D17</f>
        <v>22</v>
      </c>
      <c r="AA17" s="5">
        <f>E17</f>
        <v>444</v>
      </c>
      <c r="AB17" s="1">
        <f>(T17+V17)/(W17+V17+Z17)</f>
        <v>0.9783251231527094</v>
      </c>
      <c r="AC17" s="1">
        <f>(T17+V17)/(W17+V17+AA17)</f>
        <v>0.8099510603588908</v>
      </c>
      <c r="AD17" s="1">
        <f>2*AB17*AC17/(AB17+AC17)</f>
        <v>0.8862115127175368</v>
      </c>
      <c r="AE17" s="1">
        <f>(U17+V17)/(W17+V17+Z17)</f>
        <v>0.9783251231527094</v>
      </c>
      <c r="AF17" s="1">
        <f>(U17+V17)/(W17+V17+AA17)</f>
        <v>0.8099510603588908</v>
      </c>
      <c r="AG17" s="1">
        <f>2*AE17*AF17/(AE17+AF17)</f>
        <v>0.8862115127175368</v>
      </c>
      <c r="AI17" s="1">
        <f>W17/P17</f>
        <v>0.7800891530460624</v>
      </c>
      <c r="AJ17" s="3">
        <f>MAX(0.001,Z17)/MAX(0.001,Q17)</f>
        <v>0.04835164835164835</v>
      </c>
      <c r="AK17" s="4">
        <f>NORMSINV(AI17)-NORMSINV(AJ17)</f>
        <v>2.4335448868914797</v>
      </c>
      <c r="AL17" s="1">
        <f>(T17+X17)/P17</f>
        <v>0.8093115403665181</v>
      </c>
      <c r="AM17" s="1">
        <f>(U17+Y17)/P17</f>
        <v>0.8093115403665181</v>
      </c>
      <c r="AN17" s="3">
        <f>(T17+V17)/O17</f>
        <v>0.8027485852869847</v>
      </c>
      <c r="AO17" s="1"/>
      <c r="AP17" s="1">
        <f>AM17-AL17</f>
        <v>0</v>
      </c>
    </row>
    <row r="18" spans="1:42" ht="12">
      <c r="A18">
        <v>16</v>
      </c>
      <c r="B18">
        <v>1802</v>
      </c>
      <c r="C18">
        <v>549</v>
      </c>
      <c r="D18">
        <v>88</v>
      </c>
      <c r="E18">
        <v>394</v>
      </c>
      <c r="F18">
        <v>158</v>
      </c>
      <c r="G18">
        <v>83</v>
      </c>
      <c r="H18">
        <v>1803</v>
      </c>
      <c r="I18">
        <v>549</v>
      </c>
      <c r="J18">
        <v>88</v>
      </c>
      <c r="K18">
        <v>394</v>
      </c>
      <c r="L18">
        <v>159</v>
      </c>
      <c r="M18">
        <v>82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1802</v>
      </c>
      <c r="U18" s="5">
        <f>H18</f>
        <v>1803</v>
      </c>
      <c r="V18" s="5">
        <f>C18</f>
        <v>549</v>
      </c>
      <c r="W18" s="5">
        <f>B18+G18</f>
        <v>1885</v>
      </c>
      <c r="X18" s="5">
        <f>F18</f>
        <v>158</v>
      </c>
      <c r="Y18" s="5">
        <f>L18</f>
        <v>159</v>
      </c>
      <c r="Z18" s="5">
        <f>D18</f>
        <v>88</v>
      </c>
      <c r="AA18" s="5">
        <f>E18</f>
        <v>394</v>
      </c>
      <c r="AB18" s="1">
        <f>(T18+V18)/(W18+V18+Z18)</f>
        <v>0.9321966693100714</v>
      </c>
      <c r="AC18" s="1">
        <f>(T18+V18)/(W18+V18+AA18)</f>
        <v>0.8313295615275813</v>
      </c>
      <c r="AD18" s="1">
        <f>2*AB18*AC18/(AB18+AC18)</f>
        <v>0.8788785046728972</v>
      </c>
      <c r="AE18" s="1">
        <f>(U18+V18)/(W18+V18+Z18)</f>
        <v>0.9325931800158604</v>
      </c>
      <c r="AF18" s="1">
        <f>(U18+V18)/(W18+V18+AA18)</f>
        <v>0.8316831683168316</v>
      </c>
      <c r="AG18" s="1">
        <f>2*AE18*AF18/(AE18+AF18)</f>
        <v>0.879252336448598</v>
      </c>
      <c r="AI18" s="1">
        <f>W18/P18</f>
        <v>0.8271171566476525</v>
      </c>
      <c r="AJ18" s="3">
        <f>MAX(0.001,Z18)/MAX(0.001,Q18)</f>
        <v>0.13814756671899528</v>
      </c>
      <c r="AK18" s="4">
        <f>NORMSINV(AI18)-NORMSINV(AJ18)</f>
        <v>2.031514009283905</v>
      </c>
      <c r="AL18" s="1">
        <f>(T18+X18)/P18</f>
        <v>0.8600263273365512</v>
      </c>
      <c r="AM18" s="1">
        <f>(U18+Y18)/P18</f>
        <v>0.8609039052215884</v>
      </c>
      <c r="AN18" s="3">
        <f>(T18+V18)/O18</f>
        <v>0.806241426611797</v>
      </c>
      <c r="AO18" s="1"/>
      <c r="AP18" s="1">
        <f>AM18-AL18</f>
        <v>0.000877577885037284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1189</v>
      </c>
      <c r="C21">
        <v>0</v>
      </c>
      <c r="D21">
        <v>0</v>
      </c>
      <c r="E21">
        <v>909</v>
      </c>
      <c r="F21">
        <v>45</v>
      </c>
      <c r="G21">
        <v>2157</v>
      </c>
      <c r="H21">
        <v>1656</v>
      </c>
      <c r="I21">
        <v>0</v>
      </c>
      <c r="J21">
        <v>0</v>
      </c>
      <c r="K21">
        <v>909</v>
      </c>
      <c r="L21">
        <v>100</v>
      </c>
      <c r="M21">
        <v>1690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1189</v>
      </c>
      <c r="U21" s="5">
        <f>H21</f>
        <v>1656</v>
      </c>
      <c r="V21" s="5">
        <f>C21</f>
        <v>0</v>
      </c>
      <c r="W21" s="5">
        <f>B21+G21</f>
        <v>3346</v>
      </c>
      <c r="X21" s="5">
        <f>F21</f>
        <v>45</v>
      </c>
      <c r="Y21" s="5">
        <f>L21</f>
        <v>100</v>
      </c>
      <c r="Z21" s="5">
        <f>D21</f>
        <v>0</v>
      </c>
      <c r="AA21" s="5">
        <f>E21</f>
        <v>909</v>
      </c>
      <c r="AB21" s="1">
        <f>(T21+V21)/(W21+V21+Z21)</f>
        <v>0.3553496712492528</v>
      </c>
      <c r="AC21" s="1">
        <f>(T21+V21)/(W21+V21+AA21)</f>
        <v>0.2794359576968273</v>
      </c>
      <c r="AD21" s="1">
        <f>2*AB21*AC21/(AB21+AC21)</f>
        <v>0.31285357189843443</v>
      </c>
      <c r="AE21" s="1">
        <f>(U21+V21)/(W21+V21+Z21)</f>
        <v>0.4949193066347878</v>
      </c>
      <c r="AF21" s="1">
        <f>(U21+V21)/(W21+V21+AA21)</f>
        <v>0.3891891891891892</v>
      </c>
      <c r="AG21" s="1">
        <f>2*AE21*AF21/(AE21+AF21)</f>
        <v>0.43573214050782794</v>
      </c>
      <c r="AI21" s="1">
        <f>W21/P21</f>
        <v>0.7863689776733255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0.2900117508813161</v>
      </c>
      <c r="AM21" s="1">
        <f>(U21+Y21)/P21</f>
        <v>0.4126909518213866</v>
      </c>
      <c r="AN21" s="3">
        <f>(T21+V21)/O21</f>
        <v>0.2794359576968273</v>
      </c>
      <c r="AO21" s="1"/>
      <c r="AP21" s="1">
        <f>AM21-AL21</f>
        <v>0.12267920094007051</v>
      </c>
    </row>
    <row r="22" spans="1:42" ht="12">
      <c r="A22">
        <v>20</v>
      </c>
      <c r="B22">
        <v>3014</v>
      </c>
      <c r="C22">
        <v>271</v>
      </c>
      <c r="D22">
        <v>98</v>
      </c>
      <c r="E22">
        <v>468</v>
      </c>
      <c r="F22">
        <v>74</v>
      </c>
      <c r="G22">
        <v>95</v>
      </c>
      <c r="H22">
        <v>3015</v>
      </c>
      <c r="I22">
        <v>271</v>
      </c>
      <c r="J22">
        <v>98</v>
      </c>
      <c r="K22">
        <v>468</v>
      </c>
      <c r="L22">
        <v>74</v>
      </c>
      <c r="M22">
        <v>94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3014</v>
      </c>
      <c r="U22" s="5">
        <f>H22</f>
        <v>3015</v>
      </c>
      <c r="V22" s="5">
        <f>C22</f>
        <v>271</v>
      </c>
      <c r="W22" s="5">
        <f>B22+G22</f>
        <v>3109</v>
      </c>
      <c r="X22" s="5">
        <f>F22</f>
        <v>74</v>
      </c>
      <c r="Y22" s="5">
        <f>L22</f>
        <v>74</v>
      </c>
      <c r="Z22" s="5">
        <f>D22</f>
        <v>98</v>
      </c>
      <c r="AA22" s="5">
        <f>E22</f>
        <v>468</v>
      </c>
      <c r="AB22" s="1">
        <f>(T22+V22)/(W22+V22+Z22)</f>
        <v>0.9445083381253594</v>
      </c>
      <c r="AC22" s="1">
        <f>(T22+V22)/(W22+V22+AA22)</f>
        <v>0.8536902286902287</v>
      </c>
      <c r="AD22" s="1">
        <f>2*AB22*AC22/(AB22+AC22)</f>
        <v>0.8968058968058968</v>
      </c>
      <c r="AE22" s="1">
        <f>(U22+V22)/(W22+V22+Z22)</f>
        <v>0.9447958596894767</v>
      </c>
      <c r="AF22" s="1">
        <f>(U22+V22)/(W22+V22+AA22)</f>
        <v>0.853950103950104</v>
      </c>
      <c r="AG22" s="1">
        <f>2*AE22*AF22/(AE22+AF22)</f>
        <v>0.8970788970788971</v>
      </c>
      <c r="AI22" s="1">
        <f>W22/P22</f>
        <v>0.8691641039977634</v>
      </c>
      <c r="AJ22" s="3">
        <f>MAX(0.001,Z22)/MAX(0.001,Q22)</f>
        <v>0.26558265582655827</v>
      </c>
      <c r="AK22" s="4">
        <f>NORMSINV(AI22)-NORMSINV(AJ22)</f>
        <v>1.7486766431201568</v>
      </c>
      <c r="AL22" s="1">
        <f>(T22+X22)/P22</f>
        <v>0.8632932625104837</v>
      </c>
      <c r="AM22" s="1">
        <f>(U22+Y22)/P22</f>
        <v>0.8635728263908303</v>
      </c>
      <c r="AN22" s="3">
        <f>(T22+V22)/O22</f>
        <v>0.8324885960466295</v>
      </c>
      <c r="AO22" s="1"/>
      <c r="AP22" s="1">
        <f>AM22-AL22</f>
        <v>0.0002795638803466671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15938</v>
      </c>
      <c r="C29" s="5">
        <f>SUM(C3:C27)</f>
        <v>1700</v>
      </c>
      <c r="D29" s="5">
        <f>SUM(D3:D27)</f>
        <v>455</v>
      </c>
      <c r="E29" s="5">
        <f>SUM(E3:E27)</f>
        <v>4396</v>
      </c>
      <c r="F29" s="5">
        <f>SUM(F3:F27)</f>
        <v>534</v>
      </c>
      <c r="G29" s="5">
        <f>SUM(G3:G27)</f>
        <v>8182</v>
      </c>
      <c r="H29" s="5">
        <f>SUM(H3:H27)</f>
        <v>17056</v>
      </c>
      <c r="I29" s="5">
        <f>SUM(I3:I27)</f>
        <v>1700</v>
      </c>
      <c r="J29" s="5">
        <f>SUM(J3:J27)</f>
        <v>455</v>
      </c>
      <c r="K29" s="5">
        <f>SUM(K3:K27)</f>
        <v>4396</v>
      </c>
      <c r="L29" s="5">
        <f>SUM(L3:L27)</f>
        <v>618</v>
      </c>
      <c r="M29" s="5">
        <f>SUM(M3:M27)</f>
        <v>7064</v>
      </c>
      <c r="O29" s="5">
        <f>SUM(O3:O27)</f>
        <v>31972</v>
      </c>
      <c r="P29" s="5">
        <f>SUM(P3:P27)</f>
        <v>29817</v>
      </c>
      <c r="Q29" s="5">
        <f>SUM(Q3:Q27)</f>
        <v>2155</v>
      </c>
      <c r="R29" s="1">
        <f>P29/O29</f>
        <v>0.9325972726135369</v>
      </c>
      <c r="S29" s="1">
        <f>Q29/O29</f>
        <v>0.06740272738646315</v>
      </c>
      <c r="T29" s="5">
        <f>SUM(T3:T27)</f>
        <v>15938</v>
      </c>
      <c r="U29" s="5">
        <f>SUM(U3:U27)</f>
        <v>17056</v>
      </c>
      <c r="V29" s="5">
        <f>SUM(V3:V27)</f>
        <v>1700</v>
      </c>
      <c r="W29" s="5">
        <f>SUM(W3:W27)</f>
        <v>24120</v>
      </c>
      <c r="X29" s="5">
        <f>SUM(X3:X27)</f>
        <v>534</v>
      </c>
      <c r="Y29" s="5">
        <f>SUM(Y3:Y27)</f>
        <v>618</v>
      </c>
      <c r="Z29" s="5">
        <f>SUM(Z3:Z27)</f>
        <v>455</v>
      </c>
      <c r="AA29" s="5">
        <f>SUM(AA3:AA27)</f>
        <v>5697</v>
      </c>
      <c r="AI29" s="1">
        <f>W29/P29</f>
        <v>0.8089345004527618</v>
      </c>
      <c r="AJ29" s="3">
        <f>MAX(0.001,Z29)/MAX(0.001,Q29)</f>
        <v>0.2111368909512761</v>
      </c>
      <c r="AK29" s="4">
        <f>NORMSINV(AI29)-NORMSINV(AJ29)</f>
        <v>1.6764593134853465</v>
      </c>
      <c r="AL29" s="6">
        <f>AVERAGE(AL3:AL27)</f>
        <v>0.583290941278926</v>
      </c>
      <c r="AM29" s="6">
        <f>AVERAGE(AM3:AM27)</f>
        <v>0.6236703849236354</v>
      </c>
      <c r="AN29" s="6">
        <f>AVERAGE(AN3:AN27)</f>
        <v>0.565093213589827</v>
      </c>
      <c r="AP29" s="6">
        <f>AVERAGE(AP3:AP27)</f>
        <v>0.04037944364470939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7" sqref="A27"/>
    </sheetView>
  </sheetViews>
  <sheetFormatPr defaultColWidth="9.00390625" defaultRowHeight="12.75"/>
  <cols>
    <col min="2" max="16384" width="8.75390625" style="0" customWidth="1"/>
  </cols>
  <sheetData>
    <row r="1" ht="12">
      <c r="A1" t="s">
        <v>43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8:43" ht="12"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1472</v>
      </c>
      <c r="C4">
        <v>70</v>
      </c>
      <c r="D4">
        <v>160</v>
      </c>
      <c r="E4">
        <v>70</v>
      </c>
      <c r="F4">
        <v>3</v>
      </c>
      <c r="G4">
        <v>243</v>
      </c>
      <c r="H4">
        <v>1535</v>
      </c>
      <c r="I4">
        <v>70</v>
      </c>
      <c r="J4">
        <v>160</v>
      </c>
      <c r="K4">
        <v>70</v>
      </c>
      <c r="L4">
        <v>6</v>
      </c>
      <c r="M4">
        <v>180</v>
      </c>
      <c r="O4" s="5">
        <f aca="true" t="shared" si="0" ref="O4:O22">B4+G4+C4+D4+E4</f>
        <v>2015</v>
      </c>
      <c r="P4" s="5">
        <f aca="true" t="shared" si="1" ref="P4:P22">B4+G4+E4</f>
        <v>1785</v>
      </c>
      <c r="Q4" s="5">
        <f aca="true" t="shared" si="2" ref="Q4:Q22">C4+D4</f>
        <v>230</v>
      </c>
      <c r="R4" s="1">
        <f aca="true" t="shared" si="3" ref="R4:R22">P4/O4</f>
        <v>0.8858560794044665</v>
      </c>
      <c r="S4" s="1">
        <f aca="true" t="shared" si="4" ref="S4:S22">Q4/O4</f>
        <v>0.1141439205955335</v>
      </c>
      <c r="T4" s="5">
        <f aca="true" t="shared" si="5" ref="T4:T22">B4</f>
        <v>1472</v>
      </c>
      <c r="U4" s="5">
        <f aca="true" t="shared" si="6" ref="U4:U22">H4</f>
        <v>1535</v>
      </c>
      <c r="V4" s="5">
        <f aca="true" t="shared" si="7" ref="V4:V22">C4</f>
        <v>70</v>
      </c>
      <c r="W4" s="5">
        <f aca="true" t="shared" si="8" ref="W4:W22">B4+G4</f>
        <v>1715</v>
      </c>
      <c r="X4" s="5">
        <f aca="true" t="shared" si="9" ref="X4:X22">F4</f>
        <v>3</v>
      </c>
      <c r="Y4" s="5">
        <f aca="true" t="shared" si="10" ref="Y4:Y22">L4</f>
        <v>6</v>
      </c>
      <c r="Z4" s="5">
        <f aca="true" t="shared" si="11" ref="Z4:AA22">D4</f>
        <v>160</v>
      </c>
      <c r="AA4" s="5">
        <f t="shared" si="11"/>
        <v>70</v>
      </c>
      <c r="AB4" s="1">
        <f aca="true" t="shared" si="12" ref="AB4:AB22">(T4+V4)/(W4+V4+Z4)</f>
        <v>0.7928020565552699</v>
      </c>
      <c r="AC4" s="1">
        <f aca="true" t="shared" si="13" ref="AC4:AC22">(T4+V4)/(W4+V4+AA4)</f>
        <v>0.831266846361186</v>
      </c>
      <c r="AD4" s="1">
        <f aca="true" t="shared" si="14" ref="AD4:AD22">2*AB4*AC4/(AB4+AC4)</f>
        <v>0.8115789473684211</v>
      </c>
      <c r="AE4" s="1">
        <f aca="true" t="shared" si="15" ref="AE4:AE22">(U4+V4)/(W4+V4+Z4)</f>
        <v>0.8251928020565553</v>
      </c>
      <c r="AF4" s="1">
        <f aca="true" t="shared" si="16" ref="AF4:AF22">(U4+V4)/(W4+V4+AA4)</f>
        <v>0.8652291105121294</v>
      </c>
      <c r="AG4" s="1">
        <f aca="true" t="shared" si="17" ref="AG4:AG22">2*AE4*AF4/(AE4+AF4)</f>
        <v>0.844736842105263</v>
      </c>
      <c r="AI4" s="1">
        <f aca="true" t="shared" si="18" ref="AI4:AI22">W4/P4</f>
        <v>0.9607843137254902</v>
      </c>
      <c r="AJ4" s="3">
        <f aca="true" t="shared" si="19" ref="AJ4:AJ22">MAX(0.001,Z4)/MAX(0.001,Q4)</f>
        <v>0.6956521739130435</v>
      </c>
      <c r="AK4" s="4">
        <f aca="true" t="shared" si="20" ref="AK4:AK22">NORMSINV(AI4)-NORMSINV(AJ4)</f>
        <v>1.2479248140622041</v>
      </c>
      <c r="AL4" s="1">
        <f aca="true" t="shared" si="21" ref="AL4:AL22">(T4+X4)/P4</f>
        <v>0.8263305322128851</v>
      </c>
      <c r="AM4" s="1">
        <f aca="true" t="shared" si="22" ref="AM4:AM22">(U4+Y4)/P4</f>
        <v>0.8633053221288516</v>
      </c>
      <c r="AN4" s="3">
        <f aca="true" t="shared" si="23" ref="AN4:AN22">(T4+V4)/O4</f>
        <v>0.7652605459057072</v>
      </c>
      <c r="AO4" s="1"/>
      <c r="AP4" s="1">
        <f aca="true" t="shared" si="24" ref="AP4:AP22">AM4-AL4</f>
        <v>0.03697478991596648</v>
      </c>
    </row>
    <row r="5" spans="18:42" ht="12"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8:42" ht="12"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2065</v>
      </c>
      <c r="C7">
        <v>0</v>
      </c>
      <c r="D7">
        <v>0</v>
      </c>
      <c r="E7">
        <v>812</v>
      </c>
      <c r="F7">
        <v>109</v>
      </c>
      <c r="G7">
        <v>5643</v>
      </c>
      <c r="H7">
        <v>2929</v>
      </c>
      <c r="I7">
        <v>0</v>
      </c>
      <c r="J7">
        <v>0</v>
      </c>
      <c r="K7">
        <v>812</v>
      </c>
      <c r="L7">
        <v>224</v>
      </c>
      <c r="M7">
        <v>4779</v>
      </c>
      <c r="O7" s="5">
        <f t="shared" si="0"/>
        <v>8520</v>
      </c>
      <c r="P7" s="5">
        <f t="shared" si="1"/>
        <v>8520</v>
      </c>
      <c r="Q7" s="5">
        <f t="shared" si="2"/>
        <v>0</v>
      </c>
      <c r="R7" s="1">
        <f t="shared" si="3"/>
        <v>1</v>
      </c>
      <c r="S7" s="1">
        <f t="shared" si="4"/>
        <v>0</v>
      </c>
      <c r="T7" s="5">
        <f t="shared" si="5"/>
        <v>2065</v>
      </c>
      <c r="U7" s="5">
        <f t="shared" si="6"/>
        <v>2929</v>
      </c>
      <c r="V7" s="5">
        <f t="shared" si="7"/>
        <v>0</v>
      </c>
      <c r="W7" s="5">
        <f t="shared" si="8"/>
        <v>7708</v>
      </c>
      <c r="X7" s="5">
        <f t="shared" si="9"/>
        <v>109</v>
      </c>
      <c r="Y7" s="5">
        <f t="shared" si="10"/>
        <v>224</v>
      </c>
      <c r="Z7" s="5">
        <f t="shared" si="11"/>
        <v>0</v>
      </c>
      <c r="AA7" s="5">
        <f t="shared" si="11"/>
        <v>812</v>
      </c>
      <c r="AB7" s="1">
        <f t="shared" si="12"/>
        <v>0.2679034769071095</v>
      </c>
      <c r="AC7" s="1">
        <f t="shared" si="13"/>
        <v>0.24237089201877934</v>
      </c>
      <c r="AD7" s="1">
        <f t="shared" si="14"/>
        <v>0.25449839783090955</v>
      </c>
      <c r="AE7" s="1">
        <f t="shared" si="15"/>
        <v>0.3799948105864037</v>
      </c>
      <c r="AF7" s="1">
        <f t="shared" si="16"/>
        <v>0.3437793427230047</v>
      </c>
      <c r="AG7" s="1">
        <f t="shared" si="17"/>
        <v>0.3609810204584668</v>
      </c>
      <c r="AI7" s="1">
        <f t="shared" si="18"/>
        <v>0.9046948356807512</v>
      </c>
      <c r="AJ7" s="3">
        <f>MAX(0.001,Z7)/MAX(0.001,Q7)</f>
        <v>1</v>
      </c>
      <c r="AK7" s="4" t="e">
        <f t="shared" si="20"/>
        <v>#VALUE!</v>
      </c>
      <c r="AL7" s="1">
        <f t="shared" si="21"/>
        <v>0.25516431924882627</v>
      </c>
      <c r="AM7" s="1">
        <f t="shared" si="22"/>
        <v>0.3700704225352113</v>
      </c>
      <c r="AN7" s="3">
        <f t="shared" si="23"/>
        <v>0.24237089201877934</v>
      </c>
      <c r="AO7" s="1"/>
      <c r="AP7" s="1">
        <f t="shared" si="24"/>
        <v>0.11490610328638501</v>
      </c>
    </row>
    <row r="8" spans="18:42" ht="12"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8:42" ht="12"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8:42" ht="12"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1919</v>
      </c>
      <c r="C11">
        <v>0</v>
      </c>
      <c r="D11">
        <v>0</v>
      </c>
      <c r="E11">
        <v>399</v>
      </c>
      <c r="F11">
        <v>33</v>
      </c>
      <c r="G11">
        <v>802</v>
      </c>
      <c r="H11">
        <v>1950</v>
      </c>
      <c r="I11">
        <v>0</v>
      </c>
      <c r="J11">
        <v>0</v>
      </c>
      <c r="K11">
        <v>399</v>
      </c>
      <c r="L11">
        <v>34</v>
      </c>
      <c r="M11">
        <v>771</v>
      </c>
      <c r="O11" s="5">
        <f>B11+G11+C11+D11+E11+vr!E11</f>
        <v>3437</v>
      </c>
      <c r="P11" s="5">
        <f>B11+G11+E11+vr!E11</f>
        <v>3437</v>
      </c>
      <c r="Q11" s="5">
        <f t="shared" si="2"/>
        <v>0</v>
      </c>
      <c r="R11" s="1">
        <f t="shared" si="3"/>
        <v>1</v>
      </c>
      <c r="S11" s="1">
        <f t="shared" si="4"/>
        <v>0</v>
      </c>
      <c r="T11" s="5">
        <f t="shared" si="5"/>
        <v>1919</v>
      </c>
      <c r="U11" s="5">
        <f t="shared" si="6"/>
        <v>1950</v>
      </c>
      <c r="V11" s="5">
        <f t="shared" si="7"/>
        <v>0</v>
      </c>
      <c r="W11" s="5">
        <f t="shared" si="8"/>
        <v>2721</v>
      </c>
      <c r="X11" s="5">
        <f t="shared" si="9"/>
        <v>33</v>
      </c>
      <c r="Y11" s="5">
        <f t="shared" si="10"/>
        <v>34</v>
      </c>
      <c r="Z11" s="5">
        <f t="shared" si="11"/>
        <v>0</v>
      </c>
      <c r="AA11" s="5">
        <f>E11+vr!E11</f>
        <v>716</v>
      </c>
      <c r="AB11" s="1">
        <f t="shared" si="12"/>
        <v>0.7052554208011761</v>
      </c>
      <c r="AC11" s="1">
        <f t="shared" si="13"/>
        <v>0.5583357579284259</v>
      </c>
      <c r="AD11" s="1">
        <f t="shared" si="14"/>
        <v>0.6232543033452419</v>
      </c>
      <c r="AE11" s="1">
        <f t="shared" si="15"/>
        <v>0.7166482910694597</v>
      </c>
      <c r="AF11" s="1">
        <f t="shared" si="16"/>
        <v>0.5673552516729706</v>
      </c>
      <c r="AG11" s="1">
        <f t="shared" si="17"/>
        <v>0.6333225073075675</v>
      </c>
      <c r="AI11" s="1">
        <f t="shared" si="18"/>
        <v>0.7916787896421298</v>
      </c>
      <c r="AJ11" s="3">
        <f t="shared" si="19"/>
        <v>1</v>
      </c>
      <c r="AK11" s="4" t="e">
        <f t="shared" si="20"/>
        <v>#VALUE!</v>
      </c>
      <c r="AL11" s="1">
        <f t="shared" si="21"/>
        <v>0.5679371544951993</v>
      </c>
      <c r="AM11" s="1">
        <f t="shared" si="22"/>
        <v>0.5772475996508583</v>
      </c>
      <c r="AN11" s="3">
        <f t="shared" si="23"/>
        <v>0.5583357579284259</v>
      </c>
      <c r="AO11" s="1"/>
      <c r="AP11" s="1">
        <f t="shared" si="24"/>
        <v>0.00931044515565893</v>
      </c>
    </row>
    <row r="12" spans="18:42" ht="12"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8:42" ht="12"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218</v>
      </c>
      <c r="C14">
        <v>23</v>
      </c>
      <c r="D14">
        <v>32</v>
      </c>
      <c r="E14">
        <v>147</v>
      </c>
      <c r="F14">
        <v>5</v>
      </c>
      <c r="G14">
        <v>645</v>
      </c>
      <c r="H14">
        <v>423</v>
      </c>
      <c r="I14">
        <v>23</v>
      </c>
      <c r="J14">
        <v>32</v>
      </c>
      <c r="K14">
        <v>147</v>
      </c>
      <c r="L14">
        <v>11</v>
      </c>
      <c r="M14">
        <v>440</v>
      </c>
      <c r="O14" s="5">
        <f t="shared" si="0"/>
        <v>1065</v>
      </c>
      <c r="P14" s="5">
        <f t="shared" si="1"/>
        <v>1010</v>
      </c>
      <c r="Q14" s="5">
        <f t="shared" si="2"/>
        <v>55</v>
      </c>
      <c r="R14" s="1">
        <f t="shared" si="3"/>
        <v>0.9483568075117371</v>
      </c>
      <c r="S14" s="1">
        <f t="shared" si="4"/>
        <v>0.051643192488262914</v>
      </c>
      <c r="T14" s="5">
        <f t="shared" si="5"/>
        <v>218</v>
      </c>
      <c r="U14" s="5">
        <f t="shared" si="6"/>
        <v>423</v>
      </c>
      <c r="V14" s="5">
        <f t="shared" si="7"/>
        <v>23</v>
      </c>
      <c r="W14" s="5">
        <f t="shared" si="8"/>
        <v>863</v>
      </c>
      <c r="X14" s="5">
        <f t="shared" si="9"/>
        <v>5</v>
      </c>
      <c r="Y14" s="5">
        <f t="shared" si="10"/>
        <v>11</v>
      </c>
      <c r="Z14" s="5">
        <f t="shared" si="11"/>
        <v>32</v>
      </c>
      <c r="AA14" s="5">
        <f t="shared" si="11"/>
        <v>147</v>
      </c>
      <c r="AB14" s="1">
        <f t="shared" si="12"/>
        <v>0.2625272331154684</v>
      </c>
      <c r="AC14" s="1">
        <f t="shared" si="13"/>
        <v>0.23330106485963215</v>
      </c>
      <c r="AD14" s="1">
        <f t="shared" si="14"/>
        <v>0.2470527934392619</v>
      </c>
      <c r="AE14" s="1">
        <f t="shared" si="15"/>
        <v>0.485838779956427</v>
      </c>
      <c r="AF14" s="1">
        <f t="shared" si="16"/>
        <v>0.4317521781219748</v>
      </c>
      <c r="AG14" s="1">
        <f t="shared" si="17"/>
        <v>0.4572014351614556</v>
      </c>
      <c r="AI14" s="1">
        <f t="shared" si="18"/>
        <v>0.8544554455445544</v>
      </c>
      <c r="AJ14" s="3">
        <f t="shared" si="19"/>
        <v>0.5818181818181818</v>
      </c>
      <c r="AK14" s="4">
        <f t="shared" si="20"/>
        <v>0.8491883980868948</v>
      </c>
      <c r="AL14" s="1">
        <f t="shared" si="21"/>
        <v>0.2207920792079208</v>
      </c>
      <c r="AM14" s="1">
        <f t="shared" si="22"/>
        <v>0.4297029702970297</v>
      </c>
      <c r="AN14" s="3">
        <f t="shared" si="23"/>
        <v>0.22629107981220659</v>
      </c>
      <c r="AO14" s="1"/>
      <c r="AP14" s="1">
        <f t="shared" si="24"/>
        <v>0.2089108910891089</v>
      </c>
    </row>
    <row r="15" spans="18:42" ht="12"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1719</v>
      </c>
      <c r="C16">
        <v>285</v>
      </c>
      <c r="D16">
        <v>124</v>
      </c>
      <c r="E16">
        <v>91</v>
      </c>
      <c r="F16">
        <v>7</v>
      </c>
      <c r="G16">
        <v>141</v>
      </c>
      <c r="H16">
        <v>1719</v>
      </c>
      <c r="I16">
        <v>285</v>
      </c>
      <c r="J16">
        <v>124</v>
      </c>
      <c r="K16">
        <v>91</v>
      </c>
      <c r="L16">
        <v>7</v>
      </c>
      <c r="M16">
        <v>141</v>
      </c>
      <c r="O16" s="5">
        <f t="shared" si="0"/>
        <v>2360</v>
      </c>
      <c r="P16" s="5">
        <f t="shared" si="1"/>
        <v>1951</v>
      </c>
      <c r="Q16" s="5">
        <f t="shared" si="2"/>
        <v>409</v>
      </c>
      <c r="R16" s="1">
        <f t="shared" si="3"/>
        <v>0.8266949152542373</v>
      </c>
      <c r="S16" s="1">
        <f t="shared" si="4"/>
        <v>0.1733050847457627</v>
      </c>
      <c r="T16" s="5">
        <f t="shared" si="5"/>
        <v>1719</v>
      </c>
      <c r="U16" s="5">
        <f t="shared" si="6"/>
        <v>1719</v>
      </c>
      <c r="V16" s="5">
        <f t="shared" si="7"/>
        <v>285</v>
      </c>
      <c r="W16" s="5">
        <f t="shared" si="8"/>
        <v>1860</v>
      </c>
      <c r="X16" s="5">
        <f t="shared" si="9"/>
        <v>7</v>
      </c>
      <c r="Y16" s="5">
        <f t="shared" si="10"/>
        <v>7</v>
      </c>
      <c r="Z16" s="5">
        <f t="shared" si="11"/>
        <v>124</v>
      </c>
      <c r="AA16" s="5">
        <f t="shared" si="11"/>
        <v>91</v>
      </c>
      <c r="AB16" s="1">
        <f t="shared" si="12"/>
        <v>0.883208461877479</v>
      </c>
      <c r="AC16" s="1">
        <f t="shared" si="13"/>
        <v>0.8962432915921288</v>
      </c>
      <c r="AD16" s="1">
        <f t="shared" si="14"/>
        <v>0.8896781354051054</v>
      </c>
      <c r="AE16" s="1">
        <f t="shared" si="15"/>
        <v>0.883208461877479</v>
      </c>
      <c r="AF16" s="1">
        <f t="shared" si="16"/>
        <v>0.8962432915921288</v>
      </c>
      <c r="AG16" s="1">
        <f t="shared" si="17"/>
        <v>0.8896781354051054</v>
      </c>
      <c r="AI16" s="1">
        <f t="shared" si="18"/>
        <v>0.9533572526909277</v>
      </c>
      <c r="AJ16" s="3">
        <f t="shared" si="19"/>
        <v>0.30317848410757947</v>
      </c>
      <c r="AK16" s="4">
        <f t="shared" si="20"/>
        <v>2.193596228084664</v>
      </c>
      <c r="AL16" s="1">
        <f t="shared" si="21"/>
        <v>0.884674525884162</v>
      </c>
      <c r="AM16" s="1">
        <f t="shared" si="22"/>
        <v>0.884674525884162</v>
      </c>
      <c r="AN16" s="3">
        <f t="shared" si="23"/>
        <v>0.8491525423728814</v>
      </c>
      <c r="AO16" s="1"/>
      <c r="AP16" s="1">
        <f t="shared" si="24"/>
        <v>0</v>
      </c>
    </row>
    <row r="17" spans="1:42" ht="12">
      <c r="A17">
        <v>15</v>
      </c>
      <c r="B17">
        <v>1912</v>
      </c>
      <c r="C17">
        <v>311</v>
      </c>
      <c r="D17">
        <v>144</v>
      </c>
      <c r="E17">
        <v>45</v>
      </c>
      <c r="F17">
        <v>12</v>
      </c>
      <c r="G17">
        <v>62</v>
      </c>
      <c r="H17">
        <v>1912</v>
      </c>
      <c r="I17">
        <v>311</v>
      </c>
      <c r="J17">
        <v>144</v>
      </c>
      <c r="K17">
        <v>45</v>
      </c>
      <c r="L17">
        <v>12</v>
      </c>
      <c r="M17">
        <v>62</v>
      </c>
      <c r="O17" s="5">
        <f t="shared" si="0"/>
        <v>2474</v>
      </c>
      <c r="P17" s="5">
        <f t="shared" si="1"/>
        <v>2019</v>
      </c>
      <c r="Q17" s="5">
        <f t="shared" si="2"/>
        <v>455</v>
      </c>
      <c r="R17" s="1">
        <f t="shared" si="3"/>
        <v>0.8160873080032336</v>
      </c>
      <c r="S17" s="1">
        <f t="shared" si="4"/>
        <v>0.18391269199676638</v>
      </c>
      <c r="T17" s="5">
        <f t="shared" si="5"/>
        <v>1912</v>
      </c>
      <c r="U17" s="5">
        <f t="shared" si="6"/>
        <v>1912</v>
      </c>
      <c r="V17" s="5">
        <f t="shared" si="7"/>
        <v>311</v>
      </c>
      <c r="W17" s="5">
        <f t="shared" si="8"/>
        <v>1974</v>
      </c>
      <c r="X17" s="5">
        <f t="shared" si="9"/>
        <v>12</v>
      </c>
      <c r="Y17" s="5">
        <f t="shared" si="10"/>
        <v>12</v>
      </c>
      <c r="Z17" s="5">
        <f t="shared" si="11"/>
        <v>144</v>
      </c>
      <c r="AA17" s="5">
        <f t="shared" si="11"/>
        <v>45</v>
      </c>
      <c r="AB17" s="1">
        <f t="shared" si="12"/>
        <v>0.9151914368052697</v>
      </c>
      <c r="AC17" s="1">
        <f t="shared" si="13"/>
        <v>0.9540772532188841</v>
      </c>
      <c r="AD17" s="1">
        <f t="shared" si="14"/>
        <v>0.9342298802269385</v>
      </c>
      <c r="AE17" s="1">
        <f t="shared" si="15"/>
        <v>0.9151914368052697</v>
      </c>
      <c r="AF17" s="1">
        <f t="shared" si="16"/>
        <v>0.9540772532188841</v>
      </c>
      <c r="AG17" s="1">
        <f t="shared" si="17"/>
        <v>0.9342298802269385</v>
      </c>
      <c r="AI17" s="1">
        <f t="shared" si="18"/>
        <v>0.9777117384843982</v>
      </c>
      <c r="AJ17" s="3">
        <f t="shared" si="19"/>
        <v>0.31648351648351647</v>
      </c>
      <c r="AK17" s="4">
        <f t="shared" si="20"/>
        <v>2.4861836271541518</v>
      </c>
      <c r="AL17" s="1">
        <f t="shared" si="21"/>
        <v>0.9529470034670628</v>
      </c>
      <c r="AM17" s="1">
        <f t="shared" si="22"/>
        <v>0.9529470034670628</v>
      </c>
      <c r="AN17" s="3">
        <f t="shared" si="23"/>
        <v>0.8985448666127729</v>
      </c>
      <c r="AO17" s="1"/>
      <c r="AP17" s="1">
        <f t="shared" si="24"/>
        <v>0</v>
      </c>
    </row>
    <row r="18" spans="1:42" ht="12">
      <c r="A18">
        <v>16</v>
      </c>
      <c r="B18">
        <v>1902</v>
      </c>
      <c r="C18">
        <v>464</v>
      </c>
      <c r="D18">
        <v>173</v>
      </c>
      <c r="E18">
        <v>210</v>
      </c>
      <c r="F18">
        <v>3</v>
      </c>
      <c r="G18">
        <v>167</v>
      </c>
      <c r="H18">
        <v>1902</v>
      </c>
      <c r="I18">
        <v>464</v>
      </c>
      <c r="J18">
        <v>173</v>
      </c>
      <c r="K18">
        <v>210</v>
      </c>
      <c r="L18">
        <v>3</v>
      </c>
      <c r="M18">
        <v>167</v>
      </c>
      <c r="O18" s="5">
        <f t="shared" si="0"/>
        <v>2916</v>
      </c>
      <c r="P18" s="5">
        <f t="shared" si="1"/>
        <v>2279</v>
      </c>
      <c r="Q18" s="5">
        <f t="shared" si="2"/>
        <v>637</v>
      </c>
      <c r="R18" s="1">
        <f t="shared" si="3"/>
        <v>0.7815500685871056</v>
      </c>
      <c r="S18" s="1">
        <f t="shared" si="4"/>
        <v>0.21844993141289437</v>
      </c>
      <c r="T18" s="5">
        <f t="shared" si="5"/>
        <v>1902</v>
      </c>
      <c r="U18" s="5">
        <f t="shared" si="6"/>
        <v>1902</v>
      </c>
      <c r="V18" s="5">
        <f t="shared" si="7"/>
        <v>464</v>
      </c>
      <c r="W18" s="5">
        <f t="shared" si="8"/>
        <v>2069</v>
      </c>
      <c r="X18" s="5">
        <f t="shared" si="9"/>
        <v>3</v>
      </c>
      <c r="Y18" s="5">
        <f t="shared" si="10"/>
        <v>3</v>
      </c>
      <c r="Z18" s="5">
        <f t="shared" si="11"/>
        <v>173</v>
      </c>
      <c r="AA18" s="5">
        <f t="shared" si="11"/>
        <v>210</v>
      </c>
      <c r="AB18" s="1">
        <f t="shared" si="12"/>
        <v>0.8743532889874354</v>
      </c>
      <c r="AC18" s="1">
        <f t="shared" si="13"/>
        <v>0.8625592417061612</v>
      </c>
      <c r="AD18" s="1">
        <f t="shared" si="14"/>
        <v>0.868416223160213</v>
      </c>
      <c r="AE18" s="1">
        <f t="shared" si="15"/>
        <v>0.8743532889874354</v>
      </c>
      <c r="AF18" s="1">
        <f t="shared" si="16"/>
        <v>0.8625592417061612</v>
      </c>
      <c r="AG18" s="1">
        <f t="shared" si="17"/>
        <v>0.868416223160213</v>
      </c>
      <c r="AI18" s="1">
        <f t="shared" si="18"/>
        <v>0.9078543220710839</v>
      </c>
      <c r="AJ18" s="3">
        <f t="shared" si="19"/>
        <v>0.271585557299843</v>
      </c>
      <c r="AK18" s="4">
        <f t="shared" si="20"/>
        <v>1.9356819356024566</v>
      </c>
      <c r="AL18" s="1">
        <f t="shared" si="21"/>
        <v>0.8358929354980255</v>
      </c>
      <c r="AM18" s="1">
        <f t="shared" si="22"/>
        <v>0.8358929354980255</v>
      </c>
      <c r="AN18" s="3">
        <f t="shared" si="23"/>
        <v>0.8113854595336076</v>
      </c>
      <c r="AO18" s="1"/>
      <c r="AP18" s="1">
        <f t="shared" si="24"/>
        <v>0</v>
      </c>
    </row>
    <row r="19" spans="18:42" ht="12"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8:42" ht="12"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2611</v>
      </c>
      <c r="C21">
        <v>0</v>
      </c>
      <c r="D21">
        <v>0</v>
      </c>
      <c r="E21">
        <v>504</v>
      </c>
      <c r="F21">
        <v>101</v>
      </c>
      <c r="G21">
        <v>1140</v>
      </c>
      <c r="H21">
        <v>3068</v>
      </c>
      <c r="I21">
        <v>0</v>
      </c>
      <c r="J21">
        <v>0</v>
      </c>
      <c r="K21">
        <v>504</v>
      </c>
      <c r="L21">
        <v>123</v>
      </c>
      <c r="M21">
        <v>683</v>
      </c>
      <c r="O21" s="5">
        <f t="shared" si="0"/>
        <v>4255</v>
      </c>
      <c r="P21" s="5">
        <f t="shared" si="1"/>
        <v>4255</v>
      </c>
      <c r="Q21" s="5">
        <f t="shared" si="2"/>
        <v>0</v>
      </c>
      <c r="R21" s="1">
        <f t="shared" si="3"/>
        <v>1</v>
      </c>
      <c r="S21" s="1">
        <f t="shared" si="4"/>
        <v>0</v>
      </c>
      <c r="T21" s="5">
        <f t="shared" si="5"/>
        <v>2611</v>
      </c>
      <c r="U21" s="5">
        <f t="shared" si="6"/>
        <v>3068</v>
      </c>
      <c r="V21" s="5">
        <f t="shared" si="7"/>
        <v>0</v>
      </c>
      <c r="W21" s="5">
        <f t="shared" si="8"/>
        <v>3751</v>
      </c>
      <c r="X21" s="5">
        <f t="shared" si="9"/>
        <v>101</v>
      </c>
      <c r="Y21" s="5">
        <f t="shared" si="10"/>
        <v>123</v>
      </c>
      <c r="Z21" s="5">
        <f t="shared" si="11"/>
        <v>0</v>
      </c>
      <c r="AA21" s="5">
        <f t="shared" si="11"/>
        <v>504</v>
      </c>
      <c r="AB21" s="1">
        <f t="shared" si="12"/>
        <v>0.6960810450546521</v>
      </c>
      <c r="AC21" s="1">
        <f t="shared" si="13"/>
        <v>0.6136310223266745</v>
      </c>
      <c r="AD21" s="1">
        <f t="shared" si="14"/>
        <v>0.6522608043967025</v>
      </c>
      <c r="AE21" s="1">
        <f t="shared" si="15"/>
        <v>0.8179152226073048</v>
      </c>
      <c r="AF21" s="1">
        <f t="shared" si="16"/>
        <v>0.7210340775558167</v>
      </c>
      <c r="AG21" s="1">
        <f t="shared" si="17"/>
        <v>0.7664251811141644</v>
      </c>
      <c r="AI21" s="1">
        <f t="shared" si="18"/>
        <v>0.8815511163337251</v>
      </c>
      <c r="AJ21" s="3">
        <f t="shared" si="19"/>
        <v>1</v>
      </c>
      <c r="AK21" s="4" t="e">
        <f t="shared" si="20"/>
        <v>#VALUE!</v>
      </c>
      <c r="AL21" s="1">
        <f t="shared" si="21"/>
        <v>0.6373678025851939</v>
      </c>
      <c r="AM21" s="1">
        <f t="shared" si="22"/>
        <v>0.7499412455934195</v>
      </c>
      <c r="AN21" s="3">
        <f t="shared" si="23"/>
        <v>0.6136310223266745</v>
      </c>
      <c r="AO21" s="1"/>
      <c r="AP21" s="1">
        <f t="shared" si="24"/>
        <v>0.11257344300822558</v>
      </c>
    </row>
    <row r="22" spans="1:42" ht="12">
      <c r="A22">
        <v>20</v>
      </c>
      <c r="B22">
        <v>3009</v>
      </c>
      <c r="C22">
        <v>147</v>
      </c>
      <c r="D22">
        <v>222</v>
      </c>
      <c r="E22">
        <v>181</v>
      </c>
      <c r="F22">
        <v>87</v>
      </c>
      <c r="G22">
        <v>387</v>
      </c>
      <c r="H22">
        <v>3026</v>
      </c>
      <c r="I22">
        <v>147</v>
      </c>
      <c r="J22">
        <v>222</v>
      </c>
      <c r="K22">
        <v>181</v>
      </c>
      <c r="L22">
        <v>100</v>
      </c>
      <c r="M22">
        <v>370</v>
      </c>
      <c r="O22" s="5">
        <f t="shared" si="0"/>
        <v>3946</v>
      </c>
      <c r="P22" s="5">
        <f t="shared" si="1"/>
        <v>3577</v>
      </c>
      <c r="Q22" s="5">
        <f t="shared" si="2"/>
        <v>369</v>
      </c>
      <c r="R22" s="1">
        <f t="shared" si="3"/>
        <v>0.9064875823618854</v>
      </c>
      <c r="S22" s="1">
        <f t="shared" si="4"/>
        <v>0.09351241763811455</v>
      </c>
      <c r="T22" s="5">
        <f t="shared" si="5"/>
        <v>3009</v>
      </c>
      <c r="U22" s="5">
        <f t="shared" si="6"/>
        <v>3026</v>
      </c>
      <c r="V22" s="5">
        <f t="shared" si="7"/>
        <v>147</v>
      </c>
      <c r="W22" s="5">
        <f t="shared" si="8"/>
        <v>3396</v>
      </c>
      <c r="X22" s="5">
        <f t="shared" si="9"/>
        <v>87</v>
      </c>
      <c r="Y22" s="5">
        <f t="shared" si="10"/>
        <v>100</v>
      </c>
      <c r="Z22" s="5">
        <f t="shared" si="11"/>
        <v>222</v>
      </c>
      <c r="AA22" s="5">
        <f t="shared" si="11"/>
        <v>181</v>
      </c>
      <c r="AB22" s="1">
        <f t="shared" si="12"/>
        <v>0.8382470119521912</v>
      </c>
      <c r="AC22" s="1">
        <f t="shared" si="13"/>
        <v>0.8474758324382384</v>
      </c>
      <c r="AD22" s="1">
        <f t="shared" si="14"/>
        <v>0.8428361597008946</v>
      </c>
      <c r="AE22" s="1">
        <f t="shared" si="15"/>
        <v>0.8427622841965472</v>
      </c>
      <c r="AF22" s="1">
        <f t="shared" si="16"/>
        <v>0.8520408163265306</v>
      </c>
      <c r="AG22" s="1">
        <f t="shared" si="17"/>
        <v>0.8473761516891442</v>
      </c>
      <c r="AI22" s="1">
        <f t="shared" si="18"/>
        <v>0.9493989376572547</v>
      </c>
      <c r="AJ22" s="3">
        <f t="shared" si="19"/>
        <v>0.6016260162601627</v>
      </c>
      <c r="AK22" s="4">
        <f t="shared" si="20"/>
        <v>1.3814953647739987</v>
      </c>
      <c r="AL22" s="1">
        <f t="shared" si="21"/>
        <v>0.8655297735532569</v>
      </c>
      <c r="AM22" s="1">
        <f t="shared" si="22"/>
        <v>0.8739166899636567</v>
      </c>
      <c r="AN22" s="3">
        <f t="shared" si="23"/>
        <v>0.799797263051191</v>
      </c>
      <c r="AO22" s="1"/>
      <c r="AP22" s="1">
        <f t="shared" si="24"/>
        <v>0.008386916410399792</v>
      </c>
    </row>
    <row r="23" spans="18:42" ht="12"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8:42" ht="12"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8:42" ht="12"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8:42" ht="12"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8:42" ht="12"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16827</v>
      </c>
      <c r="C29" s="5">
        <f aca="true" t="shared" si="25" ref="C29:M29">SUM(C3:C27)</f>
        <v>1300</v>
      </c>
      <c r="D29" s="5">
        <f t="shared" si="25"/>
        <v>855</v>
      </c>
      <c r="E29" s="5">
        <f t="shared" si="25"/>
        <v>2459</v>
      </c>
      <c r="F29" s="5">
        <f t="shared" si="25"/>
        <v>360</v>
      </c>
      <c r="G29" s="5">
        <f t="shared" si="25"/>
        <v>9230</v>
      </c>
      <c r="H29" s="5">
        <f t="shared" si="25"/>
        <v>18464</v>
      </c>
      <c r="I29" s="5">
        <f t="shared" si="25"/>
        <v>1300</v>
      </c>
      <c r="J29" s="5">
        <f t="shared" si="25"/>
        <v>855</v>
      </c>
      <c r="K29" s="5">
        <f t="shared" si="25"/>
        <v>2459</v>
      </c>
      <c r="L29" s="5">
        <f t="shared" si="25"/>
        <v>520</v>
      </c>
      <c r="M29" s="5">
        <f t="shared" si="25"/>
        <v>7593</v>
      </c>
      <c r="O29" s="5">
        <f>SUM(O3:O27)</f>
        <v>30988</v>
      </c>
      <c r="P29" s="5">
        <f>SUM(P3:P27)</f>
        <v>28833</v>
      </c>
      <c r="Q29" s="5">
        <f>SUM(Q3:Q27)</f>
        <v>2155</v>
      </c>
      <c r="R29" s="1">
        <f>P29/O29</f>
        <v>0.9304569510778365</v>
      </c>
      <c r="S29" s="1">
        <f>Q29/O29</f>
        <v>0.06954304892216341</v>
      </c>
      <c r="T29" s="5">
        <f aca="true" t="shared" si="26" ref="T29:AA29">SUM(T3:T27)</f>
        <v>16827</v>
      </c>
      <c r="U29" s="5">
        <f t="shared" si="26"/>
        <v>18464</v>
      </c>
      <c r="V29" s="5">
        <f t="shared" si="26"/>
        <v>1300</v>
      </c>
      <c r="W29" s="5">
        <f t="shared" si="26"/>
        <v>26057</v>
      </c>
      <c r="X29" s="5">
        <f t="shared" si="26"/>
        <v>360</v>
      </c>
      <c r="Y29" s="5">
        <f t="shared" si="26"/>
        <v>520</v>
      </c>
      <c r="Z29" s="5">
        <f t="shared" si="26"/>
        <v>855</v>
      </c>
      <c r="AA29" s="5">
        <f t="shared" si="26"/>
        <v>2776</v>
      </c>
      <c r="AI29" s="1">
        <f>W29/P29</f>
        <v>0.9037214303055526</v>
      </c>
      <c r="AJ29" s="3">
        <f>MAX(0.001,Z29)/MAX(0.001,Q29)</f>
        <v>0.39675174013921116</v>
      </c>
      <c r="AK29" s="4">
        <f>NORMSINV(AI29)-NORMSINV(AJ29)</f>
        <v>1.564815508748865</v>
      </c>
      <c r="AL29" s="6">
        <f>AVERAGE(AL3:AL27)</f>
        <v>0.6718484584613925</v>
      </c>
      <c r="AM29" s="6">
        <f>AVERAGE(AM3:AM27)</f>
        <v>0.726410968335364</v>
      </c>
      <c r="AN29" s="6">
        <f>AVERAGE(AN3:AN27)</f>
        <v>0.6405299366180275</v>
      </c>
      <c r="AP29" s="6">
        <f>AVERAGE(AP3:AP27)</f>
        <v>0.05456250987397163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3" sqref="A3"/>
    </sheetView>
  </sheetViews>
  <sheetFormatPr defaultColWidth="9.00390625" defaultRowHeight="12.75"/>
  <cols>
    <col min="1" max="16384" width="8.75390625" style="0" customWidth="1"/>
  </cols>
  <sheetData>
    <row r="1" ht="12">
      <c r="A1" t="s">
        <v>7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651</v>
      </c>
      <c r="C4">
        <v>113</v>
      </c>
      <c r="D4">
        <v>117</v>
      </c>
      <c r="E4">
        <v>500</v>
      </c>
      <c r="F4">
        <v>6</v>
      </c>
      <c r="G4">
        <v>634</v>
      </c>
      <c r="H4">
        <v>756</v>
      </c>
      <c r="I4">
        <v>113</v>
      </c>
      <c r="J4">
        <v>117</v>
      </c>
      <c r="K4">
        <v>500</v>
      </c>
      <c r="L4">
        <v>23</v>
      </c>
      <c r="M4">
        <v>529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651</v>
      </c>
      <c r="U4" s="5">
        <f>H4</f>
        <v>756</v>
      </c>
      <c r="V4" s="5">
        <f>C4</f>
        <v>113</v>
      </c>
      <c r="W4" s="5">
        <f>B4+G4</f>
        <v>1285</v>
      </c>
      <c r="X4" s="5">
        <f>F4</f>
        <v>6</v>
      </c>
      <c r="Y4" s="5">
        <f>L4</f>
        <v>23</v>
      </c>
      <c r="Z4" s="5">
        <f>D4</f>
        <v>117</v>
      </c>
      <c r="AA4" s="5">
        <f>E4</f>
        <v>500</v>
      </c>
      <c r="AB4" s="1">
        <f>(T4+V4)/(W4+V4+Z4)</f>
        <v>0.5042904290429043</v>
      </c>
      <c r="AC4" s="1">
        <f>(T4+V4)/(W4+V4+AA4)</f>
        <v>0.40252897787144365</v>
      </c>
      <c r="AD4" s="1">
        <f>2*AB4*AC4/(AB4+AC4)</f>
        <v>0.4476999707002637</v>
      </c>
      <c r="AE4" s="1">
        <f>(U4+V4)/(W4+V4+Z4)</f>
        <v>0.5735973597359736</v>
      </c>
      <c r="AF4" s="1">
        <f>(U4+V4)/(W4+V4+AA4)</f>
        <v>0.45785036880927293</v>
      </c>
      <c r="AG4" s="1">
        <f>2*AE4*AF4/(AE4+AF4)</f>
        <v>0.5092294169352475</v>
      </c>
      <c r="AI4" s="1">
        <f>W4/P4</f>
        <v>0.7198879551820728</v>
      </c>
      <c r="AJ4" s="3">
        <f>MAX(0.001,Z4)/MAX(0.001,Q4)</f>
        <v>0.508695652173913</v>
      </c>
      <c r="AK4" s="4">
        <f>NORMSINV(AI4)-NORMSINV(AJ4)</f>
        <v>0.5607101964966965</v>
      </c>
      <c r="AL4" s="1">
        <f>(T4+X4)/P4</f>
        <v>0.3680672268907563</v>
      </c>
      <c r="AM4" s="1">
        <f>(U4+Y4)/P4</f>
        <v>0.43641456582633054</v>
      </c>
      <c r="AN4" s="3">
        <f>(T4+V4)/O4</f>
        <v>0.3791563275434243</v>
      </c>
      <c r="AO4" s="1"/>
      <c r="AP4" s="1">
        <f>AM4-AL4</f>
        <v>0.06834733893557421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4873</v>
      </c>
      <c r="C7">
        <v>0</v>
      </c>
      <c r="D7">
        <v>0</v>
      </c>
      <c r="E7">
        <v>225</v>
      </c>
      <c r="F7">
        <v>57</v>
      </c>
      <c r="G7">
        <v>3422</v>
      </c>
      <c r="H7">
        <v>5126</v>
      </c>
      <c r="I7">
        <v>0</v>
      </c>
      <c r="J7">
        <v>0</v>
      </c>
      <c r="K7">
        <v>225</v>
      </c>
      <c r="L7">
        <v>58</v>
      </c>
      <c r="M7">
        <v>3169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4873</v>
      </c>
      <c r="U7" s="5">
        <f>H7</f>
        <v>5126</v>
      </c>
      <c r="V7" s="5">
        <f>C7</f>
        <v>0</v>
      </c>
      <c r="W7" s="5">
        <f>B7+G7</f>
        <v>8295</v>
      </c>
      <c r="X7" s="5">
        <f>F7</f>
        <v>57</v>
      </c>
      <c r="Y7" s="5">
        <f>L7</f>
        <v>58</v>
      </c>
      <c r="Z7" s="5">
        <f>D7</f>
        <v>0</v>
      </c>
      <c r="AA7" s="5">
        <f>E7</f>
        <v>225</v>
      </c>
      <c r="AB7" s="1">
        <f>(T7+V7)/(W7+V7+Z7)</f>
        <v>0.587462326702833</v>
      </c>
      <c r="AC7" s="1">
        <f>(T7+V7)/(W7+V7+AA7)</f>
        <v>0.5719483568075118</v>
      </c>
      <c r="AD7" s="1">
        <f>2*AB7*AC7/(AB7+AC7)</f>
        <v>0.5796015462384776</v>
      </c>
      <c r="AE7" s="1">
        <f>(U7+V7)/(W7+V7+Z7)</f>
        <v>0.6179626280892103</v>
      </c>
      <c r="AF7" s="1">
        <f>(U7+V7)/(W7+V7+AA7)</f>
        <v>0.6016431924882629</v>
      </c>
      <c r="AG7" s="1">
        <f>2*AE7*AF7/(AE7+AF7)</f>
        <v>0.6096937258400239</v>
      </c>
      <c r="AI7" s="1">
        <f>W7/P7</f>
        <v>0.9735915492957746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0.5786384976525821</v>
      </c>
      <c r="AM7" s="1">
        <f>(U7+Y7)/P7</f>
        <v>0.6084507042253521</v>
      </c>
      <c r="AN7" s="3">
        <f>(T7+V7)/O7</f>
        <v>0.5719483568075118</v>
      </c>
      <c r="AO7" s="1"/>
      <c r="AP7" s="1">
        <f>AM7-AL7</f>
        <v>0.02981220657276995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781</v>
      </c>
      <c r="C11">
        <v>0</v>
      </c>
      <c r="D11">
        <v>0</v>
      </c>
      <c r="E11">
        <v>1104</v>
      </c>
      <c r="F11">
        <v>16</v>
      </c>
      <c r="G11">
        <v>1235</v>
      </c>
      <c r="H11">
        <v>976</v>
      </c>
      <c r="I11">
        <v>0</v>
      </c>
      <c r="J11">
        <v>0</v>
      </c>
      <c r="K11">
        <v>1104</v>
      </c>
      <c r="L11">
        <v>26</v>
      </c>
      <c r="M11">
        <v>1040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781</v>
      </c>
      <c r="U11" s="5">
        <f>H11</f>
        <v>976</v>
      </c>
      <c r="V11" s="5">
        <f>C11</f>
        <v>0</v>
      </c>
      <c r="W11" s="5">
        <f>B11+G11</f>
        <v>2016</v>
      </c>
      <c r="X11" s="5">
        <f>F11</f>
        <v>16</v>
      </c>
      <c r="Y11" s="5">
        <f>L11</f>
        <v>26</v>
      </c>
      <c r="Z11" s="5">
        <f>D11</f>
        <v>0</v>
      </c>
      <c r="AA11" s="5">
        <f>E11+sutton!E11</f>
        <v>2405</v>
      </c>
      <c r="AB11" s="1">
        <f>(T11+V11)/(W11+V11+Z11)</f>
        <v>0.38740079365079366</v>
      </c>
      <c r="AC11" s="1">
        <f>(T11+V11)/(W11+V11+AA11)</f>
        <v>0.17665686496267813</v>
      </c>
      <c r="AD11" s="1">
        <f>2*AB11*AC11/(AB11+AC11)</f>
        <v>0.24265962404846977</v>
      </c>
      <c r="AE11" s="1">
        <f>(U11+V11)/(W11+V11+Z11)</f>
        <v>0.48412698412698413</v>
      </c>
      <c r="AF11" s="1">
        <f>(U11+V11)/(W11+V11+AA11)</f>
        <v>0.2207645329111061</v>
      </c>
      <c r="AG11" s="1">
        <f>2*AE11*AF11/(AE11+AF11)</f>
        <v>0.3032468541245922</v>
      </c>
      <c r="AI11" s="1">
        <f>W11/P11</f>
        <v>0.4560054286360552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0.18027595566613888</v>
      </c>
      <c r="AM11" s="1">
        <f>(U11+Y11)/P11</f>
        <v>0.2266455553042298</v>
      </c>
      <c r="AN11" s="3">
        <f>(T11+V11)/O11</f>
        <v>0.17665686496267813</v>
      </c>
      <c r="AO11" s="1"/>
      <c r="AP11" s="1">
        <f>AM11-AL11</f>
        <v>0.046369599638090925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391</v>
      </c>
      <c r="C14">
        <v>29</v>
      </c>
      <c r="D14">
        <v>26</v>
      </c>
      <c r="E14">
        <v>186</v>
      </c>
      <c r="F14">
        <v>0</v>
      </c>
      <c r="G14">
        <v>433</v>
      </c>
      <c r="H14">
        <v>487</v>
      </c>
      <c r="I14">
        <v>29</v>
      </c>
      <c r="J14">
        <v>26</v>
      </c>
      <c r="K14">
        <v>186</v>
      </c>
      <c r="L14">
        <v>0</v>
      </c>
      <c r="M14">
        <v>337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391</v>
      </c>
      <c r="U14" s="5">
        <f>H14</f>
        <v>487</v>
      </c>
      <c r="V14" s="5">
        <f>C14</f>
        <v>29</v>
      </c>
      <c r="W14" s="5">
        <f>B14+G14</f>
        <v>824</v>
      </c>
      <c r="X14" s="5">
        <f>F14</f>
        <v>0</v>
      </c>
      <c r="Y14" s="5">
        <f>L14</f>
        <v>0</v>
      </c>
      <c r="Z14" s="5">
        <f>D14</f>
        <v>26</v>
      </c>
      <c r="AA14" s="5">
        <f>E14</f>
        <v>186</v>
      </c>
      <c r="AB14" s="1">
        <f>(T14+V14)/(W14+V14+Z14)</f>
        <v>0.4778156996587031</v>
      </c>
      <c r="AC14" s="1">
        <f>(T14+V14)/(W14+V14+AA14)</f>
        <v>0.40423484119345526</v>
      </c>
      <c r="AD14" s="1">
        <f>2*AB14*AC14/(AB14+AC14)</f>
        <v>0.437956204379562</v>
      </c>
      <c r="AE14" s="1">
        <f>(U14+V14)/(W14+V14+Z14)</f>
        <v>0.5870307167235495</v>
      </c>
      <c r="AF14" s="1">
        <f>(U14+V14)/(W14+V14+AA14)</f>
        <v>0.4966313763233879</v>
      </c>
      <c r="AG14" s="1">
        <f>2*AE14*AF14/(AE14+AF14)</f>
        <v>0.538060479666319</v>
      </c>
      <c r="AI14" s="1">
        <f>W14/P14</f>
        <v>0.8158415841584158</v>
      </c>
      <c r="AJ14" s="3">
        <f>MAX(0.001,Z14)/MAX(0.001,Q14)</f>
        <v>0.4727272727272727</v>
      </c>
      <c r="AK14" s="4">
        <f>NORMSINV(AI14)-NORMSINV(AJ14)</f>
        <v>0.9680465913302331</v>
      </c>
      <c r="AL14" s="1">
        <f>(T14+X14)/P14</f>
        <v>0.38712871287128714</v>
      </c>
      <c r="AM14" s="1">
        <f>(U14+Y14)/P14</f>
        <v>0.48217821782178216</v>
      </c>
      <c r="AN14" s="3">
        <f>(T14+V14)/O14</f>
        <v>0.39436619718309857</v>
      </c>
      <c r="AO14" s="1"/>
      <c r="AP14" s="1">
        <f>AM14-AL14</f>
        <v>0.09504950495049502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1684</v>
      </c>
      <c r="C16">
        <v>305</v>
      </c>
      <c r="D16">
        <v>104</v>
      </c>
      <c r="E16">
        <v>166</v>
      </c>
      <c r="F16">
        <v>97</v>
      </c>
      <c r="G16">
        <v>101</v>
      </c>
      <c r="H16">
        <v>1684</v>
      </c>
      <c r="I16">
        <v>305</v>
      </c>
      <c r="J16">
        <v>104</v>
      </c>
      <c r="K16">
        <v>166</v>
      </c>
      <c r="L16">
        <v>97</v>
      </c>
      <c r="M16">
        <v>101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1684</v>
      </c>
      <c r="U16" s="5">
        <f>H16</f>
        <v>1684</v>
      </c>
      <c r="V16" s="5">
        <f>C16</f>
        <v>305</v>
      </c>
      <c r="W16" s="5">
        <f>B16+G16</f>
        <v>1785</v>
      </c>
      <c r="X16" s="5">
        <f>F16</f>
        <v>97</v>
      </c>
      <c r="Y16" s="5">
        <f>L16</f>
        <v>97</v>
      </c>
      <c r="Z16" s="5">
        <f>D16</f>
        <v>104</v>
      </c>
      <c r="AA16" s="5">
        <f>E16</f>
        <v>166</v>
      </c>
      <c r="AB16" s="1">
        <f>(T16+V16)/(W16+V16+Z16)</f>
        <v>0.906563354603464</v>
      </c>
      <c r="AC16" s="1">
        <f>(T16+V16)/(W16+V16+AA16)</f>
        <v>0.8816489361702128</v>
      </c>
      <c r="AD16" s="1">
        <f>2*AB16*AC16/(AB16+AC16)</f>
        <v>0.8939325842696629</v>
      </c>
      <c r="AE16" s="1">
        <f>(U16+V16)/(W16+V16+Z16)</f>
        <v>0.906563354603464</v>
      </c>
      <c r="AF16" s="1">
        <f>(U16+V16)/(W16+V16+AA16)</f>
        <v>0.8816489361702128</v>
      </c>
      <c r="AG16" s="1">
        <f>2*AE16*AF16/(AE16+AF16)</f>
        <v>0.8939325842696629</v>
      </c>
      <c r="AI16" s="1">
        <f>W16/P16</f>
        <v>0.9149154279856484</v>
      </c>
      <c r="AJ16" s="3">
        <f>MAX(0.001,Z16)/MAX(0.001,Q16)</f>
        <v>0.254278728606357</v>
      </c>
      <c r="AK16" s="4">
        <f>NORMSINV(AI16)-NORMSINV(AJ16)</f>
        <v>2.0327460614917126</v>
      </c>
      <c r="AL16" s="1">
        <f>(T16+X16)/P16</f>
        <v>0.9128651973347002</v>
      </c>
      <c r="AM16" s="1">
        <f>(U16+Y16)/P16</f>
        <v>0.9128651973347002</v>
      </c>
      <c r="AN16" s="3">
        <f>(T16+V16)/O16</f>
        <v>0.8427966101694915</v>
      </c>
      <c r="AO16" s="1"/>
      <c r="AP16" s="1">
        <f>AM16-AL16</f>
        <v>0</v>
      </c>
    </row>
    <row r="17" spans="1:42" ht="12">
      <c r="A17">
        <v>15</v>
      </c>
      <c r="B17">
        <v>1553</v>
      </c>
      <c r="C17">
        <v>433</v>
      </c>
      <c r="D17">
        <v>22</v>
      </c>
      <c r="E17">
        <v>444</v>
      </c>
      <c r="F17">
        <v>81</v>
      </c>
      <c r="G17">
        <v>22</v>
      </c>
      <c r="H17">
        <v>1553</v>
      </c>
      <c r="I17">
        <v>433</v>
      </c>
      <c r="J17">
        <v>22</v>
      </c>
      <c r="K17">
        <v>444</v>
      </c>
      <c r="L17">
        <v>81</v>
      </c>
      <c r="M17">
        <v>22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1553</v>
      </c>
      <c r="U17" s="5">
        <f>H17</f>
        <v>1553</v>
      </c>
      <c r="V17" s="5">
        <f>C17</f>
        <v>433</v>
      </c>
      <c r="W17" s="5">
        <f>B17+G17</f>
        <v>1575</v>
      </c>
      <c r="X17" s="5">
        <f>F17</f>
        <v>81</v>
      </c>
      <c r="Y17" s="5">
        <f>L17</f>
        <v>81</v>
      </c>
      <c r="Z17" s="5">
        <f>D17</f>
        <v>22</v>
      </c>
      <c r="AA17" s="5">
        <f>E17</f>
        <v>444</v>
      </c>
      <c r="AB17" s="1">
        <f>(T17+V17)/(W17+V17+Z17)</f>
        <v>0.9783251231527094</v>
      </c>
      <c r="AC17" s="1">
        <f>(T17+V17)/(W17+V17+AA17)</f>
        <v>0.8099510603588908</v>
      </c>
      <c r="AD17" s="1">
        <f>2*AB17*AC17/(AB17+AC17)</f>
        <v>0.8862115127175368</v>
      </c>
      <c r="AE17" s="1">
        <f>(U17+V17)/(W17+V17+Z17)</f>
        <v>0.9783251231527094</v>
      </c>
      <c r="AF17" s="1">
        <f>(U17+V17)/(W17+V17+AA17)</f>
        <v>0.8099510603588908</v>
      </c>
      <c r="AG17" s="1">
        <f>2*AE17*AF17/(AE17+AF17)</f>
        <v>0.8862115127175368</v>
      </c>
      <c r="AI17" s="1">
        <f>W17/P17</f>
        <v>0.7800891530460624</v>
      </c>
      <c r="AJ17" s="3">
        <f>MAX(0.001,Z17)/MAX(0.001,Q17)</f>
        <v>0.04835164835164835</v>
      </c>
      <c r="AK17" s="4">
        <f>NORMSINV(AI17)-NORMSINV(AJ17)</f>
        <v>2.4335448868914797</v>
      </c>
      <c r="AL17" s="1">
        <f>(T17+X17)/P17</f>
        <v>0.8093115403665181</v>
      </c>
      <c r="AM17" s="1">
        <f>(U17+Y17)/P17</f>
        <v>0.8093115403665181</v>
      </c>
      <c r="AN17" s="3">
        <f>(T17+V17)/O17</f>
        <v>0.8027485852869847</v>
      </c>
      <c r="AO17" s="1"/>
      <c r="AP17" s="1">
        <f>AM17-AL17</f>
        <v>0</v>
      </c>
    </row>
    <row r="18" spans="1:42" ht="12">
      <c r="A18">
        <v>16</v>
      </c>
      <c r="B18">
        <v>1802</v>
      </c>
      <c r="C18">
        <v>549</v>
      </c>
      <c r="D18">
        <v>88</v>
      </c>
      <c r="E18">
        <v>394</v>
      </c>
      <c r="F18">
        <v>158</v>
      </c>
      <c r="G18">
        <v>83</v>
      </c>
      <c r="H18">
        <v>1803</v>
      </c>
      <c r="I18">
        <v>549</v>
      </c>
      <c r="J18">
        <v>88</v>
      </c>
      <c r="K18">
        <v>394</v>
      </c>
      <c r="L18">
        <v>159</v>
      </c>
      <c r="M18">
        <v>82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1802</v>
      </c>
      <c r="U18" s="5">
        <f>H18</f>
        <v>1803</v>
      </c>
      <c r="V18" s="5">
        <f>C18</f>
        <v>549</v>
      </c>
      <c r="W18" s="5">
        <f>B18+G18</f>
        <v>1885</v>
      </c>
      <c r="X18" s="5">
        <f>F18</f>
        <v>158</v>
      </c>
      <c r="Y18" s="5">
        <f>L18</f>
        <v>159</v>
      </c>
      <c r="Z18" s="5">
        <f>D18</f>
        <v>88</v>
      </c>
      <c r="AA18" s="5">
        <f>E18</f>
        <v>394</v>
      </c>
      <c r="AB18" s="1">
        <f>(T18+V18)/(W18+V18+Z18)</f>
        <v>0.9321966693100714</v>
      </c>
      <c r="AC18" s="1">
        <f>(T18+V18)/(W18+V18+AA18)</f>
        <v>0.8313295615275813</v>
      </c>
      <c r="AD18" s="1">
        <f>2*AB18*AC18/(AB18+AC18)</f>
        <v>0.8788785046728972</v>
      </c>
      <c r="AE18" s="1">
        <f>(U18+V18)/(W18+V18+Z18)</f>
        <v>0.9325931800158604</v>
      </c>
      <c r="AF18" s="1">
        <f>(U18+V18)/(W18+V18+AA18)</f>
        <v>0.8316831683168316</v>
      </c>
      <c r="AG18" s="1">
        <f>2*AE18*AF18/(AE18+AF18)</f>
        <v>0.879252336448598</v>
      </c>
      <c r="AI18" s="1">
        <f>W18/P18</f>
        <v>0.8271171566476525</v>
      </c>
      <c r="AJ18" s="3">
        <f>MAX(0.001,Z18)/MAX(0.001,Q18)</f>
        <v>0.13814756671899528</v>
      </c>
      <c r="AK18" s="4">
        <f>NORMSINV(AI18)-NORMSINV(AJ18)</f>
        <v>2.031514009283905</v>
      </c>
      <c r="AL18" s="1">
        <f>(T18+X18)/P18</f>
        <v>0.8600263273365512</v>
      </c>
      <c r="AM18" s="1">
        <f>(U18+Y18)/P18</f>
        <v>0.8609039052215884</v>
      </c>
      <c r="AN18" s="3">
        <f>(T18+V18)/O18</f>
        <v>0.806241426611797</v>
      </c>
      <c r="AO18" s="1"/>
      <c r="AP18" s="1">
        <f>AM18-AL18</f>
        <v>0.000877577885037284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1189</v>
      </c>
      <c r="C21">
        <v>0</v>
      </c>
      <c r="D21">
        <v>0</v>
      </c>
      <c r="E21">
        <v>909</v>
      </c>
      <c r="F21">
        <v>45</v>
      </c>
      <c r="G21">
        <v>2157</v>
      </c>
      <c r="H21">
        <v>1656</v>
      </c>
      <c r="I21">
        <v>0</v>
      </c>
      <c r="J21">
        <v>0</v>
      </c>
      <c r="K21">
        <v>909</v>
      </c>
      <c r="L21">
        <v>100</v>
      </c>
      <c r="M21">
        <v>1690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1189</v>
      </c>
      <c r="U21" s="5">
        <f>H21</f>
        <v>1656</v>
      </c>
      <c r="V21" s="5">
        <f>C21</f>
        <v>0</v>
      </c>
      <c r="W21" s="5">
        <f>B21+G21</f>
        <v>3346</v>
      </c>
      <c r="X21" s="5">
        <f>F21</f>
        <v>45</v>
      </c>
      <c r="Y21" s="5">
        <f>L21</f>
        <v>100</v>
      </c>
      <c r="Z21" s="5">
        <f>D21</f>
        <v>0</v>
      </c>
      <c r="AA21" s="5">
        <f>E21</f>
        <v>909</v>
      </c>
      <c r="AB21" s="1">
        <f>(T21+V21)/(W21+V21+Z21)</f>
        <v>0.3553496712492528</v>
      </c>
      <c r="AC21" s="1">
        <f>(T21+V21)/(W21+V21+AA21)</f>
        <v>0.2794359576968273</v>
      </c>
      <c r="AD21" s="1">
        <f>2*AB21*AC21/(AB21+AC21)</f>
        <v>0.31285357189843443</v>
      </c>
      <c r="AE21" s="1">
        <f>(U21+V21)/(W21+V21+Z21)</f>
        <v>0.4949193066347878</v>
      </c>
      <c r="AF21" s="1">
        <f>(U21+V21)/(W21+V21+AA21)</f>
        <v>0.3891891891891892</v>
      </c>
      <c r="AG21" s="1">
        <f>2*AE21*AF21/(AE21+AF21)</f>
        <v>0.43573214050782794</v>
      </c>
      <c r="AI21" s="1">
        <f>W21/P21</f>
        <v>0.7863689776733255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0.2900117508813161</v>
      </c>
      <c r="AM21" s="1">
        <f>(U21+Y21)/P21</f>
        <v>0.4126909518213866</v>
      </c>
      <c r="AN21" s="3">
        <f>(T21+V21)/O21</f>
        <v>0.2794359576968273</v>
      </c>
      <c r="AO21" s="1"/>
      <c r="AP21" s="1">
        <f>AM21-AL21</f>
        <v>0.12267920094007051</v>
      </c>
    </row>
    <row r="22" spans="1:42" ht="12">
      <c r="A22">
        <v>20</v>
      </c>
      <c r="B22">
        <v>3014</v>
      </c>
      <c r="C22">
        <v>271</v>
      </c>
      <c r="D22">
        <v>98</v>
      </c>
      <c r="E22">
        <v>468</v>
      </c>
      <c r="F22">
        <v>74</v>
      </c>
      <c r="G22">
        <v>95</v>
      </c>
      <c r="H22">
        <v>3015</v>
      </c>
      <c r="I22">
        <v>271</v>
      </c>
      <c r="J22">
        <v>98</v>
      </c>
      <c r="K22">
        <v>468</v>
      </c>
      <c r="L22">
        <v>74</v>
      </c>
      <c r="M22">
        <v>94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3014</v>
      </c>
      <c r="U22" s="5">
        <f>H22</f>
        <v>3015</v>
      </c>
      <c r="V22" s="5">
        <f>C22</f>
        <v>271</v>
      </c>
      <c r="W22" s="5">
        <f>B22+G22</f>
        <v>3109</v>
      </c>
      <c r="X22" s="5">
        <f>F22</f>
        <v>74</v>
      </c>
      <c r="Y22" s="5">
        <f>L22</f>
        <v>74</v>
      </c>
      <c r="Z22" s="5">
        <f>D22</f>
        <v>98</v>
      </c>
      <c r="AA22" s="5">
        <f>E22</f>
        <v>468</v>
      </c>
      <c r="AB22" s="1">
        <f>(T22+V22)/(W22+V22+Z22)</f>
        <v>0.9445083381253594</v>
      </c>
      <c r="AC22" s="1">
        <f>(T22+V22)/(W22+V22+AA22)</f>
        <v>0.8536902286902287</v>
      </c>
      <c r="AD22" s="1">
        <f>2*AB22*AC22/(AB22+AC22)</f>
        <v>0.8968058968058968</v>
      </c>
      <c r="AE22" s="1">
        <f>(U22+V22)/(W22+V22+Z22)</f>
        <v>0.9447958596894767</v>
      </c>
      <c r="AF22" s="1">
        <f>(U22+V22)/(W22+V22+AA22)</f>
        <v>0.853950103950104</v>
      </c>
      <c r="AG22" s="1">
        <f>2*AE22*AF22/(AE22+AF22)</f>
        <v>0.8970788970788971</v>
      </c>
      <c r="AI22" s="1">
        <f>W22/P22</f>
        <v>0.8691641039977634</v>
      </c>
      <c r="AJ22" s="3">
        <f>MAX(0.001,Z22)/MAX(0.001,Q22)</f>
        <v>0.26558265582655827</v>
      </c>
      <c r="AK22" s="4">
        <f>NORMSINV(AI22)-NORMSINV(AJ22)</f>
        <v>1.7486766431201568</v>
      </c>
      <c r="AL22" s="1">
        <f>(T22+X22)/P22</f>
        <v>0.8632932625104837</v>
      </c>
      <c r="AM22" s="1">
        <f>(U22+Y22)/P22</f>
        <v>0.8635728263908303</v>
      </c>
      <c r="AN22" s="3">
        <f>(T22+V22)/O22</f>
        <v>0.8324885960466295</v>
      </c>
      <c r="AO22" s="1"/>
      <c r="AP22" s="1">
        <f>AM22-AL22</f>
        <v>0.0002795638803466671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15938</v>
      </c>
      <c r="C29" s="5">
        <f>SUM(C3:C27)</f>
        <v>1700</v>
      </c>
      <c r="D29" s="5">
        <f>SUM(D3:D27)</f>
        <v>455</v>
      </c>
      <c r="E29" s="5">
        <f>SUM(E3:E27)</f>
        <v>4396</v>
      </c>
      <c r="F29" s="5">
        <f>SUM(F3:F27)</f>
        <v>534</v>
      </c>
      <c r="G29" s="5">
        <f>SUM(G3:G27)</f>
        <v>8182</v>
      </c>
      <c r="H29" s="5">
        <f>SUM(H3:H27)</f>
        <v>17056</v>
      </c>
      <c r="I29" s="5">
        <f>SUM(I3:I27)</f>
        <v>1700</v>
      </c>
      <c r="J29" s="5">
        <f>SUM(J3:J27)</f>
        <v>455</v>
      </c>
      <c r="K29" s="5">
        <f>SUM(K3:K27)</f>
        <v>4396</v>
      </c>
      <c r="L29" s="5">
        <f>SUM(L3:L27)</f>
        <v>618</v>
      </c>
      <c r="M29" s="5">
        <f>SUM(M3:M27)</f>
        <v>7064</v>
      </c>
      <c r="O29" s="5">
        <f>SUM(O3:O27)</f>
        <v>31972</v>
      </c>
      <c r="P29" s="5">
        <f>SUM(P3:P27)</f>
        <v>29817</v>
      </c>
      <c r="Q29" s="5">
        <f>SUM(Q3:Q27)</f>
        <v>2155</v>
      </c>
      <c r="R29" s="1">
        <f>P29/O29</f>
        <v>0.9325972726135369</v>
      </c>
      <c r="S29" s="1">
        <f>Q29/O29</f>
        <v>0.06740272738646315</v>
      </c>
      <c r="T29" s="5">
        <f>SUM(T3:T27)</f>
        <v>15938</v>
      </c>
      <c r="U29" s="5">
        <f>SUM(U3:U27)</f>
        <v>17056</v>
      </c>
      <c r="V29" s="5">
        <f>SUM(V3:V27)</f>
        <v>1700</v>
      </c>
      <c r="W29" s="5">
        <f>SUM(W3:W27)</f>
        <v>24120</v>
      </c>
      <c r="X29" s="5">
        <f>SUM(X3:X27)</f>
        <v>534</v>
      </c>
      <c r="Y29" s="5">
        <f>SUM(Y3:Y27)</f>
        <v>618</v>
      </c>
      <c r="Z29" s="5">
        <f>SUM(Z3:Z27)</f>
        <v>455</v>
      </c>
      <c r="AA29" s="5">
        <f>SUM(AA3:AA27)</f>
        <v>5697</v>
      </c>
      <c r="AI29" s="1">
        <f>W29/P29</f>
        <v>0.8089345004527618</v>
      </c>
      <c r="AJ29" s="3">
        <f>MAX(0.001,Z29)/MAX(0.001,Q29)</f>
        <v>0.2111368909512761</v>
      </c>
      <c r="AK29" s="4">
        <f>NORMSINV(AI29)-NORMSINV(AJ29)</f>
        <v>1.6764593134853465</v>
      </c>
      <c r="AL29" s="6">
        <f>AVERAGE(AL3:AL27)</f>
        <v>0.583290941278926</v>
      </c>
      <c r="AM29" s="6">
        <f>AVERAGE(AM3:AM27)</f>
        <v>0.6236703849236354</v>
      </c>
      <c r="AN29" s="6">
        <f>AVERAGE(AN3:AN27)</f>
        <v>0.565093213589827</v>
      </c>
      <c r="AP29" s="6">
        <f>AVERAGE(AP3:AP27)</f>
        <v>0.04037944364470939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29"/>
  <sheetViews>
    <sheetView workbookViewId="0" topLeftCell="A1">
      <selection activeCell="A27" sqref="A27"/>
    </sheetView>
  </sheetViews>
  <sheetFormatPr defaultColWidth="9.00390625" defaultRowHeight="12.75"/>
  <cols>
    <col min="1" max="16384" width="8.75390625" style="0" customWidth="1"/>
  </cols>
  <sheetData>
    <row r="1" ht="12">
      <c r="A1" t="s">
        <v>44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1259</v>
      </c>
      <c r="C4">
        <v>56</v>
      </c>
      <c r="D4">
        <v>174</v>
      </c>
      <c r="E4">
        <v>370</v>
      </c>
      <c r="F4">
        <v>99</v>
      </c>
      <c r="G4">
        <v>156</v>
      </c>
      <c r="H4">
        <v>1267</v>
      </c>
      <c r="I4">
        <v>56</v>
      </c>
      <c r="J4">
        <v>174</v>
      </c>
      <c r="K4">
        <v>370</v>
      </c>
      <c r="L4">
        <v>125</v>
      </c>
      <c r="M4">
        <v>148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1259</v>
      </c>
      <c r="U4" s="5">
        <f>H4</f>
        <v>1267</v>
      </c>
      <c r="V4" s="5">
        <f>C4</f>
        <v>56</v>
      </c>
      <c r="W4" s="5">
        <f>B4+G4</f>
        <v>1415</v>
      </c>
      <c r="X4" s="5">
        <f>F4</f>
        <v>99</v>
      </c>
      <c r="Y4" s="5">
        <f>L4</f>
        <v>125</v>
      </c>
      <c r="Z4" s="5">
        <f>D4</f>
        <v>174</v>
      </c>
      <c r="AA4" s="5">
        <f>E4</f>
        <v>370</v>
      </c>
      <c r="AB4" s="1">
        <f>(T4+V4)/(W4+V4+Z4)</f>
        <v>0.7993920972644377</v>
      </c>
      <c r="AC4" s="1">
        <f>(T4+V4)/(W4+V4+AA4)</f>
        <v>0.7142857142857143</v>
      </c>
      <c r="AD4" s="1">
        <f>2*AB4*AC4/(AB4+AC4)</f>
        <v>0.7544463568559955</v>
      </c>
      <c r="AE4" s="1">
        <f>(U4+V4)/(W4+V4+Z4)</f>
        <v>0.8042553191489362</v>
      </c>
      <c r="AF4" s="1">
        <f>(U4+V4)/(W4+V4+AA4)</f>
        <v>0.7186311787072244</v>
      </c>
      <c r="AG4" s="1">
        <f>2*AE4*AF4/(AE4+AF4)</f>
        <v>0.7590361445783134</v>
      </c>
      <c r="AI4" s="1">
        <f>W4/P4</f>
        <v>0.7927170868347339</v>
      </c>
      <c r="AJ4" s="3">
        <f>MAX(0.001,Z4)/MAX(0.001,Q4)</f>
        <v>0.7565217391304347</v>
      </c>
      <c r="AK4" s="4">
        <f>NORMSINV(AI4)-NORMSINV(AJ4)</f>
        <v>0.12072751957794048</v>
      </c>
      <c r="AL4" s="1">
        <f>(T4+X4)/P4</f>
        <v>0.7607843137254902</v>
      </c>
      <c r="AM4" s="1">
        <f>(U4+Y4)/P4</f>
        <v>0.7798319327731092</v>
      </c>
      <c r="AN4" s="3">
        <f>(T4+V4)/O4</f>
        <v>0.652605459057072</v>
      </c>
      <c r="AO4" s="1"/>
      <c r="AP4" s="1">
        <f>AM4-AL4</f>
        <v>0.01904761904761909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4808</v>
      </c>
      <c r="C7">
        <v>0</v>
      </c>
      <c r="D7">
        <v>0</v>
      </c>
      <c r="E7">
        <v>995</v>
      </c>
      <c r="F7">
        <v>425</v>
      </c>
      <c r="G7">
        <v>2717</v>
      </c>
      <c r="H7">
        <v>5349</v>
      </c>
      <c r="I7">
        <v>0</v>
      </c>
      <c r="J7">
        <v>0</v>
      </c>
      <c r="K7">
        <v>995</v>
      </c>
      <c r="L7">
        <v>429</v>
      </c>
      <c r="M7">
        <v>2176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4808</v>
      </c>
      <c r="U7" s="5">
        <f>H7</f>
        <v>5349</v>
      </c>
      <c r="V7" s="5">
        <f>C7</f>
        <v>0</v>
      </c>
      <c r="W7" s="5">
        <f>B7+G7</f>
        <v>7525</v>
      </c>
      <c r="X7" s="5">
        <f>F7</f>
        <v>425</v>
      </c>
      <c r="Y7" s="5">
        <f>L7</f>
        <v>429</v>
      </c>
      <c r="Z7" s="5">
        <f>D7</f>
        <v>0</v>
      </c>
      <c r="AA7" s="5">
        <f>E7</f>
        <v>995</v>
      </c>
      <c r="AB7" s="1">
        <f>(T7+V7)/(W7+V7+Z7)</f>
        <v>0.638936877076412</v>
      </c>
      <c r="AC7" s="1">
        <f>(T7+V7)/(W7+V7+AA7)</f>
        <v>0.564319248826291</v>
      </c>
      <c r="AD7" s="1">
        <f>2*AB7*AC7/(AB7+AC7)</f>
        <v>0.5993144281707696</v>
      </c>
      <c r="AE7" s="1">
        <f>(U7+V7)/(W7+V7+Z7)</f>
        <v>0.7108305647840532</v>
      </c>
      <c r="AF7" s="1">
        <f>(U7+V7)/(W7+V7+AA7)</f>
        <v>0.6278169014084507</v>
      </c>
      <c r="AG7" s="1">
        <f>2*AE7*AF7/(AE7+AF7)</f>
        <v>0.666749766282331</v>
      </c>
      <c r="AI7" s="1">
        <f>W7/P7</f>
        <v>0.8832159624413145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0.6142018779342723</v>
      </c>
      <c r="AM7" s="1">
        <f>(U7+Y7)/P7</f>
        <v>0.678169014084507</v>
      </c>
      <c r="AN7" s="3">
        <f>(T7+V7)/O7</f>
        <v>0.564319248826291</v>
      </c>
      <c r="AO7" s="1"/>
      <c r="AP7" s="1">
        <f>AM7-AL7</f>
        <v>0.06396713615023475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1509</v>
      </c>
      <c r="C11">
        <v>0</v>
      </c>
      <c r="D11">
        <v>0</v>
      </c>
      <c r="E11">
        <v>371</v>
      </c>
      <c r="F11">
        <v>85</v>
      </c>
      <c r="G11">
        <v>1240</v>
      </c>
      <c r="H11">
        <v>1636</v>
      </c>
      <c r="I11">
        <v>0</v>
      </c>
      <c r="J11">
        <v>0</v>
      </c>
      <c r="K11">
        <v>371</v>
      </c>
      <c r="L11">
        <v>87</v>
      </c>
      <c r="M11">
        <v>1113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1509</v>
      </c>
      <c r="U11" s="5">
        <f>H11</f>
        <v>1636</v>
      </c>
      <c r="V11" s="5">
        <f>C11</f>
        <v>0</v>
      </c>
      <c r="W11" s="5">
        <f>B11+G11</f>
        <v>2749</v>
      </c>
      <c r="X11" s="5">
        <f>F11</f>
        <v>85</v>
      </c>
      <c r="Y11" s="5">
        <f>L11</f>
        <v>87</v>
      </c>
      <c r="Z11" s="5">
        <f>D11</f>
        <v>0</v>
      </c>
      <c r="AA11" s="5">
        <f>E11+sutton!E11</f>
        <v>1672</v>
      </c>
      <c r="AB11" s="1">
        <f>(T11+V11)/(W11+V11+Z11)</f>
        <v>0.5489268825027283</v>
      </c>
      <c r="AC11" s="1">
        <f>(T11+V11)/(W11+V11+AA11)</f>
        <v>0.3413254919701425</v>
      </c>
      <c r="AD11" s="1">
        <f>2*AB11*AC11/(AB11+AC11)</f>
        <v>0.42092050209205023</v>
      </c>
      <c r="AE11" s="1">
        <f>(U11+V11)/(W11+V11+Z11)</f>
        <v>0.5951255001818844</v>
      </c>
      <c r="AF11" s="1">
        <f>(U11+V11)/(W11+V11+AA11)</f>
        <v>0.37005202442886226</v>
      </c>
      <c r="AG11" s="1">
        <f>2*AE11*AF11/(AE11+AF11)</f>
        <v>0.4563458856345886</v>
      </c>
      <c r="AI11" s="1">
        <f>W11/P11</f>
        <v>0.621805021488351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0.36055191133227776</v>
      </c>
      <c r="AM11" s="1">
        <f>(U11+Y11)/P11</f>
        <v>0.3897308301289301</v>
      </c>
      <c r="AN11" s="3">
        <f>(T11+V11)/O11</f>
        <v>0.3413254919701425</v>
      </c>
      <c r="AO11" s="1"/>
      <c r="AP11" s="1">
        <f>AM11-AL11</f>
        <v>0.029178918796652353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178</v>
      </c>
      <c r="C14">
        <v>22</v>
      </c>
      <c r="D14">
        <v>33</v>
      </c>
      <c r="E14">
        <v>381</v>
      </c>
      <c r="F14">
        <v>119</v>
      </c>
      <c r="G14">
        <v>451</v>
      </c>
      <c r="H14">
        <v>314</v>
      </c>
      <c r="I14">
        <v>22</v>
      </c>
      <c r="J14">
        <v>33</v>
      </c>
      <c r="K14">
        <v>381</v>
      </c>
      <c r="L14">
        <v>181</v>
      </c>
      <c r="M14">
        <v>315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178</v>
      </c>
      <c r="U14" s="5">
        <f>H14</f>
        <v>314</v>
      </c>
      <c r="V14" s="5">
        <f>C14</f>
        <v>22</v>
      </c>
      <c r="W14" s="5">
        <f>B14+G14</f>
        <v>629</v>
      </c>
      <c r="X14" s="5">
        <f>F14</f>
        <v>119</v>
      </c>
      <c r="Y14" s="5">
        <f>L14</f>
        <v>181</v>
      </c>
      <c r="Z14" s="5">
        <f>D14</f>
        <v>33</v>
      </c>
      <c r="AA14" s="5">
        <f>E14</f>
        <v>381</v>
      </c>
      <c r="AB14" s="1">
        <f>(T14+V14)/(W14+V14+Z14)</f>
        <v>0.29239766081871343</v>
      </c>
      <c r="AC14" s="1">
        <f>(T14+V14)/(W14+V14+AA14)</f>
        <v>0.1937984496124031</v>
      </c>
      <c r="AD14" s="1">
        <f>2*AB14*AC14/(AB14+AC14)</f>
        <v>0.23310023310023312</v>
      </c>
      <c r="AE14" s="1">
        <f>(U14+V14)/(W14+V14+Z14)</f>
        <v>0.49122807017543857</v>
      </c>
      <c r="AF14" s="1">
        <f>(U14+V14)/(W14+V14+AA14)</f>
        <v>0.32558139534883723</v>
      </c>
      <c r="AG14" s="1">
        <f>2*AE14*AF14/(AE14+AF14)</f>
        <v>0.39160839160839156</v>
      </c>
      <c r="AI14" s="1">
        <f>W14/P14</f>
        <v>0.6227722772277228</v>
      </c>
      <c r="AJ14" s="3">
        <f>MAX(0.001,Z14)/MAX(0.001,Q14)</f>
        <v>0.6</v>
      </c>
      <c r="AK14" s="4">
        <f>NORMSINV(AI14)-NORMSINV(AJ14)</f>
        <v>0.05942284901632933</v>
      </c>
      <c r="AL14" s="1">
        <f>(T14+X14)/P14</f>
        <v>0.29405940594059404</v>
      </c>
      <c r="AM14" s="1">
        <f>(U14+Y14)/P14</f>
        <v>0.4900990099009901</v>
      </c>
      <c r="AN14" s="3">
        <f>(T14+V14)/O14</f>
        <v>0.18779342723004694</v>
      </c>
      <c r="AO14" s="1"/>
      <c r="AP14" s="1">
        <f>AM14-AL14</f>
        <v>0.19603960396039605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1661</v>
      </c>
      <c r="C16">
        <v>242</v>
      </c>
      <c r="D16">
        <v>167</v>
      </c>
      <c r="E16">
        <v>146</v>
      </c>
      <c r="F16">
        <v>58</v>
      </c>
      <c r="G16">
        <v>144</v>
      </c>
      <c r="H16">
        <v>1668</v>
      </c>
      <c r="I16">
        <v>242</v>
      </c>
      <c r="J16">
        <v>167</v>
      </c>
      <c r="K16">
        <v>146</v>
      </c>
      <c r="L16">
        <v>59</v>
      </c>
      <c r="M16">
        <v>137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1661</v>
      </c>
      <c r="U16" s="5">
        <f>H16</f>
        <v>1668</v>
      </c>
      <c r="V16" s="5">
        <f>C16</f>
        <v>242</v>
      </c>
      <c r="W16" s="5">
        <f>B16+G16</f>
        <v>1805</v>
      </c>
      <c r="X16" s="5">
        <f>F16</f>
        <v>58</v>
      </c>
      <c r="Y16" s="5">
        <f>L16</f>
        <v>59</v>
      </c>
      <c r="Z16" s="5">
        <f>D16</f>
        <v>167</v>
      </c>
      <c r="AA16" s="5">
        <f>E16</f>
        <v>146</v>
      </c>
      <c r="AB16" s="1">
        <f>(T16+V16)/(W16+V16+Z16)</f>
        <v>0.8595302619692864</v>
      </c>
      <c r="AC16" s="1">
        <f>(T16+V16)/(W16+V16+AA16)</f>
        <v>0.8677610579115367</v>
      </c>
      <c r="AD16" s="1">
        <f>2*AB16*AC16/(AB16+AC16)</f>
        <v>0.8636260494667575</v>
      </c>
      <c r="AE16" s="1">
        <f>(U16+V16)/(W16+V16+Z16)</f>
        <v>0.8626919602529358</v>
      </c>
      <c r="AF16" s="1">
        <f>(U16+V16)/(W16+V16+AA16)</f>
        <v>0.870953032375741</v>
      </c>
      <c r="AG16" s="1">
        <f>2*AE16*AF16/(AE16+AF16)</f>
        <v>0.8668028137054685</v>
      </c>
      <c r="AI16" s="1">
        <f>W16/P16</f>
        <v>0.9251665812403895</v>
      </c>
      <c r="AJ16" s="3">
        <f>MAX(0.001,Z16)/MAX(0.001,Q16)</f>
        <v>0.4083129584352078</v>
      </c>
      <c r="AK16" s="4">
        <f>NORMSINV(AI16)-NORMSINV(AJ16)</f>
        <v>1.6725960869286598</v>
      </c>
      <c r="AL16" s="1">
        <f>(T16+X16)/P16</f>
        <v>0.8810866222450026</v>
      </c>
      <c r="AM16" s="1">
        <f>(U16+Y16)/P16</f>
        <v>0.885187083546899</v>
      </c>
      <c r="AN16" s="3">
        <f>(T16+V16)/O16</f>
        <v>0.8063559322033899</v>
      </c>
      <c r="AO16" s="1"/>
      <c r="AP16" s="1">
        <f>AM16-AL16</f>
        <v>0.004100461301896452</v>
      </c>
    </row>
    <row r="17" spans="1:42" ht="12">
      <c r="A17">
        <v>15</v>
      </c>
      <c r="B17">
        <v>1547</v>
      </c>
      <c r="C17">
        <v>363</v>
      </c>
      <c r="D17">
        <v>92</v>
      </c>
      <c r="E17">
        <v>437</v>
      </c>
      <c r="F17">
        <v>254</v>
      </c>
      <c r="G17">
        <v>35</v>
      </c>
      <c r="H17">
        <v>1547</v>
      </c>
      <c r="I17">
        <v>363</v>
      </c>
      <c r="J17">
        <v>92</v>
      </c>
      <c r="K17">
        <v>437</v>
      </c>
      <c r="L17">
        <v>259</v>
      </c>
      <c r="M17">
        <v>35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1547</v>
      </c>
      <c r="U17" s="5">
        <f>H17</f>
        <v>1547</v>
      </c>
      <c r="V17" s="5">
        <f>C17</f>
        <v>363</v>
      </c>
      <c r="W17" s="5">
        <f>B17+G17</f>
        <v>1582</v>
      </c>
      <c r="X17" s="5">
        <f>F17</f>
        <v>254</v>
      </c>
      <c r="Y17" s="5">
        <f>L17</f>
        <v>259</v>
      </c>
      <c r="Z17" s="5">
        <f>D17</f>
        <v>92</v>
      </c>
      <c r="AA17" s="5">
        <f>E17</f>
        <v>437</v>
      </c>
      <c r="AB17" s="1">
        <f>(T17+V17)/(W17+V17+Z17)</f>
        <v>0.937653411880216</v>
      </c>
      <c r="AC17" s="1">
        <f>(T17+V17)/(W17+V17+AA17)</f>
        <v>0.8018471872376155</v>
      </c>
      <c r="AD17" s="1">
        <f>2*AB17*AC17/(AB17+AC17)</f>
        <v>0.8644489703552841</v>
      </c>
      <c r="AE17" s="1">
        <f>(U17+V17)/(W17+V17+Z17)</f>
        <v>0.937653411880216</v>
      </c>
      <c r="AF17" s="1">
        <f>(U17+V17)/(W17+V17+AA17)</f>
        <v>0.8018471872376155</v>
      </c>
      <c r="AG17" s="1">
        <f>2*AE17*AF17/(AE17+AF17)</f>
        <v>0.8644489703552841</v>
      </c>
      <c r="AI17" s="1">
        <f>W17/P17</f>
        <v>0.7835562159484893</v>
      </c>
      <c r="AJ17" s="3">
        <f>MAX(0.001,Z17)/MAX(0.001,Q17)</f>
        <v>0.2021978021978022</v>
      </c>
      <c r="AK17" s="4">
        <f>NORMSINV(AI17)-NORMSINV(AJ17)</f>
        <v>1.6180566078297973</v>
      </c>
      <c r="AL17" s="1">
        <f>(T17+X17)/P17</f>
        <v>0.8920257553244181</v>
      </c>
      <c r="AM17" s="1">
        <f>(U17+Y17)/P17</f>
        <v>0.8945022288261516</v>
      </c>
      <c r="AN17" s="3">
        <f>(T17+V17)/O17</f>
        <v>0.7720291026677445</v>
      </c>
      <c r="AO17" s="1"/>
      <c r="AP17" s="1">
        <f>AM17-AL17</f>
        <v>0.0024764735017335227</v>
      </c>
    </row>
    <row r="18" spans="1:42" ht="12">
      <c r="A18">
        <v>16</v>
      </c>
      <c r="B18">
        <v>1870</v>
      </c>
      <c r="C18">
        <v>385</v>
      </c>
      <c r="D18">
        <v>252</v>
      </c>
      <c r="E18">
        <v>176</v>
      </c>
      <c r="F18">
        <v>51</v>
      </c>
      <c r="G18">
        <v>233</v>
      </c>
      <c r="H18">
        <v>1870</v>
      </c>
      <c r="I18">
        <v>385</v>
      </c>
      <c r="J18">
        <v>252</v>
      </c>
      <c r="K18">
        <v>176</v>
      </c>
      <c r="L18">
        <v>55</v>
      </c>
      <c r="M18">
        <v>233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1870</v>
      </c>
      <c r="U18" s="5">
        <f>H18</f>
        <v>1870</v>
      </c>
      <c r="V18" s="5">
        <f>C18</f>
        <v>385</v>
      </c>
      <c r="W18" s="5">
        <f>B18+G18</f>
        <v>2103</v>
      </c>
      <c r="X18" s="5">
        <f>F18</f>
        <v>51</v>
      </c>
      <c r="Y18" s="5">
        <f>L18</f>
        <v>55</v>
      </c>
      <c r="Z18" s="5">
        <f>D18</f>
        <v>252</v>
      </c>
      <c r="AA18" s="5">
        <f>E18</f>
        <v>176</v>
      </c>
      <c r="AB18" s="1">
        <f>(T18+V18)/(W18+V18+Z18)</f>
        <v>0.822992700729927</v>
      </c>
      <c r="AC18" s="1">
        <f>(T18+V18)/(W18+V18+AA18)</f>
        <v>0.8464714714714715</v>
      </c>
      <c r="AD18" s="1">
        <f>2*AB18*AC18/(AB18+AC18)</f>
        <v>0.8345669874167284</v>
      </c>
      <c r="AE18" s="1">
        <f>(U18+V18)/(W18+V18+Z18)</f>
        <v>0.822992700729927</v>
      </c>
      <c r="AF18" s="1">
        <f>(U18+V18)/(W18+V18+AA18)</f>
        <v>0.8464714714714715</v>
      </c>
      <c r="AG18" s="1">
        <f>2*AE18*AF18/(AE18+AF18)</f>
        <v>0.8345669874167284</v>
      </c>
      <c r="AI18" s="1">
        <f>W18/P18</f>
        <v>0.9227731461167179</v>
      </c>
      <c r="AJ18" s="3">
        <f>MAX(0.001,Z18)/MAX(0.001,Q18)</f>
        <v>0.3956043956043956</v>
      </c>
      <c r="AK18" s="4">
        <f>NORMSINV(AI18)-NORMSINV(AJ18)</f>
        <v>1.6887162635011603</v>
      </c>
      <c r="AL18" s="1">
        <f>(T18+X18)/P18</f>
        <v>0.8429135585783238</v>
      </c>
      <c r="AM18" s="1">
        <f>(U18+Y18)/P18</f>
        <v>0.8446687143483984</v>
      </c>
      <c r="AN18" s="3">
        <f>(T18+V18)/O18</f>
        <v>0.7733196159122085</v>
      </c>
      <c r="AO18" s="1"/>
      <c r="AP18" s="1">
        <f>AM18-AL18</f>
        <v>0.001755155770074568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1565</v>
      </c>
      <c r="C21">
        <v>0</v>
      </c>
      <c r="D21">
        <v>0</v>
      </c>
      <c r="E21">
        <v>491</v>
      </c>
      <c r="F21">
        <v>59</v>
      </c>
      <c r="G21">
        <v>2199</v>
      </c>
      <c r="H21">
        <v>2004</v>
      </c>
      <c r="I21">
        <v>0</v>
      </c>
      <c r="J21">
        <v>0</v>
      </c>
      <c r="K21">
        <v>491</v>
      </c>
      <c r="L21">
        <v>74</v>
      </c>
      <c r="M21">
        <v>1760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1565</v>
      </c>
      <c r="U21" s="5">
        <f>H21</f>
        <v>2004</v>
      </c>
      <c r="V21" s="5">
        <f>C21</f>
        <v>0</v>
      </c>
      <c r="W21" s="5">
        <f>B21+G21</f>
        <v>3764</v>
      </c>
      <c r="X21" s="5">
        <f>F21</f>
        <v>59</v>
      </c>
      <c r="Y21" s="5">
        <f>L21</f>
        <v>74</v>
      </c>
      <c r="Z21" s="5">
        <f>D21</f>
        <v>0</v>
      </c>
      <c r="AA21" s="5">
        <f>E21</f>
        <v>491</v>
      </c>
      <c r="AB21" s="1">
        <f>(T21+V21)/(W21+V21+Z21)</f>
        <v>0.41578108395324126</v>
      </c>
      <c r="AC21" s="1">
        <f>(T21+V21)/(W21+V21+AA21)</f>
        <v>0.36780258519388953</v>
      </c>
      <c r="AD21" s="1">
        <f>2*AB21*AC21/(AB21+AC21)</f>
        <v>0.3903229829155755</v>
      </c>
      <c r="AE21" s="1">
        <f>(U21+V21)/(W21+V21+Z21)</f>
        <v>0.5324123273113709</v>
      </c>
      <c r="AF21" s="1">
        <f>(U21+V21)/(W21+V21+AA21)</f>
        <v>0.4709753231492362</v>
      </c>
      <c r="AG21" s="1">
        <f>2*AE21*AF21/(AE21+AF21)</f>
        <v>0.4998129442573886</v>
      </c>
      <c r="AI21" s="1">
        <f>W21/P21</f>
        <v>0.8846063454759107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0.38166862514688604</v>
      </c>
      <c r="AM21" s="1">
        <f>(U21+Y21)/P21</f>
        <v>0.4883666274970623</v>
      </c>
      <c r="AN21" s="3">
        <f>(T21+V21)/O21</f>
        <v>0.36780258519388953</v>
      </c>
      <c r="AO21" s="1"/>
      <c r="AP21" s="1">
        <f>AM21-AL21</f>
        <v>0.10669800235017624</v>
      </c>
    </row>
    <row r="22" spans="1:42" ht="12">
      <c r="A22">
        <v>20</v>
      </c>
      <c r="B22">
        <v>1641</v>
      </c>
      <c r="C22">
        <v>193</v>
      </c>
      <c r="D22">
        <v>176</v>
      </c>
      <c r="E22">
        <v>1764</v>
      </c>
      <c r="F22">
        <v>795</v>
      </c>
      <c r="G22">
        <v>172</v>
      </c>
      <c r="H22">
        <v>1641</v>
      </c>
      <c r="I22">
        <v>193</v>
      </c>
      <c r="J22">
        <v>176</v>
      </c>
      <c r="K22">
        <v>1764</v>
      </c>
      <c r="L22">
        <v>970</v>
      </c>
      <c r="M22">
        <v>172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1641</v>
      </c>
      <c r="U22" s="5">
        <f>H22</f>
        <v>1641</v>
      </c>
      <c r="V22" s="5">
        <f>C22</f>
        <v>193</v>
      </c>
      <c r="W22" s="5">
        <f>B22+G22</f>
        <v>1813</v>
      </c>
      <c r="X22" s="5">
        <f>F22</f>
        <v>795</v>
      </c>
      <c r="Y22" s="5">
        <f>L22</f>
        <v>970</v>
      </c>
      <c r="Z22" s="5">
        <f>D22</f>
        <v>176</v>
      </c>
      <c r="AA22" s="5">
        <f>E22</f>
        <v>1764</v>
      </c>
      <c r="AB22" s="1">
        <f>(T22+V22)/(W22+V22+Z22)</f>
        <v>0.84051329055912</v>
      </c>
      <c r="AC22" s="1">
        <f>(T22+V22)/(W22+V22+AA22)</f>
        <v>0.48647214854111404</v>
      </c>
      <c r="AD22" s="1">
        <f>2*AB22*AC22/(AB22+AC22)</f>
        <v>0.6162634408602151</v>
      </c>
      <c r="AE22" s="1">
        <f>(U22+V22)/(W22+V22+Z22)</f>
        <v>0.84051329055912</v>
      </c>
      <c r="AF22" s="1">
        <f>(U22+V22)/(W22+V22+AA22)</f>
        <v>0.48647214854111404</v>
      </c>
      <c r="AG22" s="1">
        <f>2*AE22*AF22/(AE22+AF22)</f>
        <v>0.6162634408602151</v>
      </c>
      <c r="AI22" s="1">
        <f>W22/P22</f>
        <v>0.5068493150684932</v>
      </c>
      <c r="AJ22" s="3">
        <f>MAX(0.001,Z22)/MAX(0.001,Q22)</f>
        <v>0.47696476964769646</v>
      </c>
      <c r="AK22" s="4">
        <f>NORMSINV(AI22)-NORMSINV(AJ22)</f>
        <v>0.07494241212853921</v>
      </c>
      <c r="AL22" s="1">
        <f>(T22+X22)/P22</f>
        <v>0.6810176125244618</v>
      </c>
      <c r="AM22" s="1">
        <f>(U22+Y22)/P22</f>
        <v>0.7299412915851272</v>
      </c>
      <c r="AN22" s="3">
        <f>(T22+V22)/O22</f>
        <v>0.4647744551444501</v>
      </c>
      <c r="AO22" s="1"/>
      <c r="AP22" s="1">
        <f>AM22-AL22</f>
        <v>0.048923679060665415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16038</v>
      </c>
      <c r="C29" s="5">
        <f>SUM(C3:C27)</f>
        <v>1261</v>
      </c>
      <c r="D29" s="5">
        <f>SUM(D3:D27)</f>
        <v>894</v>
      </c>
      <c r="E29" s="5">
        <f>SUM(E3:E27)</f>
        <v>5131</v>
      </c>
      <c r="F29" s="5">
        <f>SUM(F3:F27)</f>
        <v>1945</v>
      </c>
      <c r="G29" s="5">
        <f>SUM(G3:G27)</f>
        <v>7347</v>
      </c>
      <c r="H29" s="5">
        <f>SUM(H3:H27)</f>
        <v>17296</v>
      </c>
      <c r="I29" s="5">
        <f>SUM(I3:I27)</f>
        <v>1261</v>
      </c>
      <c r="J29" s="5">
        <f>SUM(J3:J27)</f>
        <v>894</v>
      </c>
      <c r="K29" s="5">
        <f>SUM(K3:K27)</f>
        <v>5131</v>
      </c>
      <c r="L29" s="5">
        <f>SUM(L3:L27)</f>
        <v>2239</v>
      </c>
      <c r="M29" s="5">
        <f>SUM(M3:M27)</f>
        <v>6089</v>
      </c>
      <c r="O29" s="5">
        <f>SUM(O3:O27)</f>
        <v>31972</v>
      </c>
      <c r="P29" s="5">
        <f>SUM(P3:P27)</f>
        <v>29817</v>
      </c>
      <c r="Q29" s="5">
        <f>SUM(Q3:Q27)</f>
        <v>2155</v>
      </c>
      <c r="R29" s="1">
        <f>P29/O29</f>
        <v>0.9325972726135369</v>
      </c>
      <c r="S29" s="1">
        <f>Q29/O29</f>
        <v>0.06740272738646315</v>
      </c>
      <c r="T29" s="5">
        <f>SUM(T3:T27)</f>
        <v>16038</v>
      </c>
      <c r="U29" s="5">
        <f>SUM(U3:U27)</f>
        <v>17296</v>
      </c>
      <c r="V29" s="5">
        <f>SUM(V3:V27)</f>
        <v>1261</v>
      </c>
      <c r="W29" s="5">
        <f>SUM(W3:W27)</f>
        <v>23385</v>
      </c>
      <c r="X29" s="5">
        <f>SUM(X3:X27)</f>
        <v>1945</v>
      </c>
      <c r="Y29" s="5">
        <f>SUM(Y3:Y27)</f>
        <v>2239</v>
      </c>
      <c r="Z29" s="5">
        <f>SUM(Z3:Z27)</f>
        <v>894</v>
      </c>
      <c r="AA29" s="5">
        <f>SUM(AA3:AA27)</f>
        <v>6432</v>
      </c>
      <c r="AI29" s="1">
        <f>W29/P29</f>
        <v>0.7842841332125968</v>
      </c>
      <c r="AJ29" s="3">
        <f>MAX(0.001,Z29)/MAX(0.001,Q29)</f>
        <v>0.4148491879350348</v>
      </c>
      <c r="AK29" s="4">
        <f>NORMSINV(AI29)-NORMSINV(AJ29)</f>
        <v>1.0018324411589732</v>
      </c>
      <c r="AL29" s="6">
        <f>AVERAGE(AL3:AL27)</f>
        <v>0.6342566314168585</v>
      </c>
      <c r="AM29" s="6">
        <f>AVERAGE(AM3:AM27)</f>
        <v>0.6867218591879083</v>
      </c>
      <c r="AN29" s="6">
        <f>AVERAGE(AN3:AN27)</f>
        <v>0.5478139242450261</v>
      </c>
      <c r="AP29" s="6">
        <f>AVERAGE(AP3:AP27)</f>
        <v>0.052465227771049824</v>
      </c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Q30"/>
  <sheetViews>
    <sheetView workbookViewId="0" topLeftCell="A1">
      <selection activeCell="B30" sqref="B30"/>
    </sheetView>
  </sheetViews>
  <sheetFormatPr defaultColWidth="9.00390625" defaultRowHeight="12.75"/>
  <cols>
    <col min="1" max="16384" width="8.75390625" style="0" customWidth="1"/>
  </cols>
  <sheetData>
    <row r="1" ht="12">
      <c r="A1" t="s">
        <v>8</v>
      </c>
    </row>
    <row r="2" spans="1:42" ht="12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O2" t="s">
        <v>23</v>
      </c>
      <c r="P2" t="s">
        <v>24</v>
      </c>
      <c r="Q2" t="s">
        <v>25</v>
      </c>
      <c r="R2" t="s">
        <v>26</v>
      </c>
      <c r="S2" t="s">
        <v>27</v>
      </c>
      <c r="T2" t="s">
        <v>28</v>
      </c>
      <c r="U2" t="s">
        <v>29</v>
      </c>
      <c r="V2" t="s">
        <v>30</v>
      </c>
      <c r="W2" t="s">
        <v>31</v>
      </c>
      <c r="X2" t="s">
        <v>32</v>
      </c>
      <c r="Y2" t="s">
        <v>33</v>
      </c>
      <c r="Z2" t="s">
        <v>13</v>
      </c>
      <c r="AA2" t="s">
        <v>14</v>
      </c>
      <c r="AB2" t="s">
        <v>34</v>
      </c>
      <c r="AC2" t="s">
        <v>35</v>
      </c>
      <c r="AD2" t="s">
        <v>36</v>
      </c>
      <c r="AE2" t="s">
        <v>37</v>
      </c>
      <c r="AF2" t="s">
        <v>38</v>
      </c>
      <c r="AG2" t="s">
        <v>39</v>
      </c>
      <c r="AI2" t="s">
        <v>1</v>
      </c>
      <c r="AJ2" t="s">
        <v>2</v>
      </c>
      <c r="AK2" t="s">
        <v>3</v>
      </c>
      <c r="AL2" t="s">
        <v>4</v>
      </c>
      <c r="AM2" t="s">
        <v>5</v>
      </c>
      <c r="AN2" t="s">
        <v>6</v>
      </c>
      <c r="AP2" t="s">
        <v>40</v>
      </c>
    </row>
    <row r="3" spans="15:43" ht="12">
      <c r="O3" s="5"/>
      <c r="P3" s="5"/>
      <c r="Q3" s="5"/>
      <c r="R3" s="1"/>
      <c r="S3" s="1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I3" s="1"/>
      <c r="AJ3" s="3"/>
      <c r="AK3" s="4"/>
      <c r="AL3" s="1"/>
      <c r="AM3" s="1"/>
      <c r="AN3" s="3"/>
      <c r="AO3" s="1"/>
      <c r="AP3" s="1"/>
      <c r="AQ3" s="1"/>
    </row>
    <row r="4" spans="1:42" ht="12">
      <c r="A4">
        <v>2</v>
      </c>
      <c r="B4">
        <v>1013</v>
      </c>
      <c r="C4">
        <v>23</v>
      </c>
      <c r="D4">
        <v>207</v>
      </c>
      <c r="E4">
        <v>2</v>
      </c>
      <c r="F4">
        <v>0</v>
      </c>
      <c r="G4">
        <v>770</v>
      </c>
      <c r="H4">
        <v>1201</v>
      </c>
      <c r="I4">
        <v>23</v>
      </c>
      <c r="J4">
        <v>207</v>
      </c>
      <c r="K4">
        <v>2</v>
      </c>
      <c r="L4">
        <v>0</v>
      </c>
      <c r="M4">
        <v>582</v>
      </c>
      <c r="O4" s="5">
        <f>B4+G4+C4+D4+E4</f>
        <v>2015</v>
      </c>
      <c r="P4" s="5">
        <f>B4+G4+E4</f>
        <v>1785</v>
      </c>
      <c r="Q4" s="5">
        <f>C4+D4</f>
        <v>230</v>
      </c>
      <c r="R4" s="1">
        <f>P4/O4</f>
        <v>0.8858560794044665</v>
      </c>
      <c r="S4" s="1">
        <f>Q4/O4</f>
        <v>0.1141439205955335</v>
      </c>
      <c r="T4" s="5">
        <f>B4</f>
        <v>1013</v>
      </c>
      <c r="U4" s="5">
        <f>H4</f>
        <v>1201</v>
      </c>
      <c r="V4" s="5">
        <f>C4</f>
        <v>23</v>
      </c>
      <c r="W4" s="5">
        <f>B4+G4</f>
        <v>1783</v>
      </c>
      <c r="X4" s="5">
        <f>F4</f>
        <v>0</v>
      </c>
      <c r="Y4" s="5">
        <f>L4</f>
        <v>0</v>
      </c>
      <c r="Z4" s="5">
        <f>D4</f>
        <v>207</v>
      </c>
      <c r="AA4" s="5">
        <f>E4</f>
        <v>2</v>
      </c>
      <c r="AB4" s="1">
        <f>(T4+V4)/(W4+V4+Z4)</f>
        <v>0.5146547441629409</v>
      </c>
      <c r="AC4" s="1">
        <f>(T4+V4)/(W4+V4+AA4)</f>
        <v>0.5730088495575221</v>
      </c>
      <c r="AD4" s="1">
        <f>2*AB4*AC4/(AB4+AC4)</f>
        <v>0.5422664224025124</v>
      </c>
      <c r="AE4" s="1">
        <f>(U4+V4)/(W4+V4+Z4)</f>
        <v>0.6080476900149031</v>
      </c>
      <c r="AF4" s="1">
        <f>(U4+V4)/(W4+V4+AA4)</f>
        <v>0.6769911504424779</v>
      </c>
      <c r="AG4" s="1">
        <f>2*AE4*AF4/(AE4+AF4)</f>
        <v>0.6406699816801884</v>
      </c>
      <c r="AI4" s="1">
        <f>W4/P4</f>
        <v>0.9988795518207283</v>
      </c>
      <c r="AJ4" s="3">
        <f>MAX(0.001,Z4)/MAX(0.001,Q4)</f>
        <v>0.9</v>
      </c>
      <c r="AK4" s="4">
        <f>NORMSINV(AI4)-NORMSINV(AJ4)</f>
        <v>1.7747448038160563</v>
      </c>
      <c r="AL4" s="1">
        <f>(T4+X4)/P4</f>
        <v>0.5675070028011204</v>
      </c>
      <c r="AM4" s="1">
        <f>(U4+Y4)/P4</f>
        <v>0.6728291316526611</v>
      </c>
      <c r="AN4" s="3">
        <f>(T4+V4)/O4</f>
        <v>0.5141439205955335</v>
      </c>
      <c r="AO4" s="1"/>
      <c r="AP4" s="1">
        <f>AM4-AL4</f>
        <v>0.10532212885154069</v>
      </c>
    </row>
    <row r="5" spans="15:42" ht="12">
      <c r="O5" s="5"/>
      <c r="P5" s="5"/>
      <c r="Q5" s="5"/>
      <c r="R5" s="1"/>
      <c r="S5" s="1"/>
      <c r="T5" s="5"/>
      <c r="U5" s="5"/>
      <c r="V5" s="5"/>
      <c r="W5" s="5"/>
      <c r="X5" s="5"/>
      <c r="Y5" s="5"/>
      <c r="Z5" s="5"/>
      <c r="AA5" s="5"/>
      <c r="AB5" s="1"/>
      <c r="AC5" s="1"/>
      <c r="AD5" s="1"/>
      <c r="AE5" s="1"/>
      <c r="AF5" s="1"/>
      <c r="AG5" s="1"/>
      <c r="AI5" s="1"/>
      <c r="AJ5" s="3"/>
      <c r="AK5" s="4"/>
      <c r="AL5" s="1"/>
      <c r="AM5" s="1"/>
      <c r="AN5" s="3"/>
      <c r="AO5" s="1"/>
      <c r="AP5" s="1"/>
    </row>
    <row r="6" spans="15:42" ht="12">
      <c r="O6" s="5"/>
      <c r="P6" s="5"/>
      <c r="Q6" s="5"/>
      <c r="R6" s="1"/>
      <c r="S6" s="1"/>
      <c r="T6" s="5"/>
      <c r="U6" s="5"/>
      <c r="V6" s="5"/>
      <c r="W6" s="5"/>
      <c r="X6" s="5"/>
      <c r="Y6" s="5"/>
      <c r="Z6" s="5"/>
      <c r="AA6" s="5"/>
      <c r="AB6" s="1"/>
      <c r="AC6" s="1"/>
      <c r="AD6" s="1"/>
      <c r="AE6" s="1"/>
      <c r="AF6" s="1"/>
      <c r="AG6" s="1"/>
      <c r="AI6" s="1"/>
      <c r="AJ6" s="3"/>
      <c r="AK6" s="4"/>
      <c r="AL6" s="1"/>
      <c r="AM6" s="1"/>
      <c r="AN6" s="3"/>
      <c r="AO6" s="1"/>
      <c r="AP6" s="1"/>
    </row>
    <row r="7" spans="1:42" ht="12">
      <c r="A7">
        <v>5</v>
      </c>
      <c r="B7">
        <v>5274</v>
      </c>
      <c r="C7">
        <v>0</v>
      </c>
      <c r="D7">
        <v>0</v>
      </c>
      <c r="E7">
        <v>1417</v>
      </c>
      <c r="F7">
        <v>308</v>
      </c>
      <c r="G7">
        <v>1829</v>
      </c>
      <c r="H7">
        <v>5898</v>
      </c>
      <c r="I7">
        <v>0</v>
      </c>
      <c r="J7">
        <v>0</v>
      </c>
      <c r="K7">
        <v>1417</v>
      </c>
      <c r="L7">
        <v>455</v>
      </c>
      <c r="M7">
        <v>1205</v>
      </c>
      <c r="O7" s="5">
        <f>B7+G7+C7+D7+E7</f>
        <v>8520</v>
      </c>
      <c r="P7" s="5">
        <f>B7+G7+E7</f>
        <v>8520</v>
      </c>
      <c r="Q7" s="5">
        <f>C7+D7</f>
        <v>0</v>
      </c>
      <c r="R7" s="1">
        <f>P7/O7</f>
        <v>1</v>
      </c>
      <c r="S7" s="1">
        <f>Q7/O7</f>
        <v>0</v>
      </c>
      <c r="T7" s="5">
        <f>B7</f>
        <v>5274</v>
      </c>
      <c r="U7" s="5">
        <f>H7</f>
        <v>5898</v>
      </c>
      <c r="V7" s="5">
        <f>C7</f>
        <v>0</v>
      </c>
      <c r="W7" s="5">
        <f>B7+G7</f>
        <v>7103</v>
      </c>
      <c r="X7" s="5">
        <f>F7</f>
        <v>308</v>
      </c>
      <c r="Y7" s="5">
        <f>L7</f>
        <v>455</v>
      </c>
      <c r="Z7" s="5">
        <f>D7</f>
        <v>0</v>
      </c>
      <c r="AA7" s="5">
        <f>E7</f>
        <v>1417</v>
      </c>
      <c r="AB7" s="1">
        <f>(T7+V7)/(W7+V7+Z7)</f>
        <v>0.74250316767563</v>
      </c>
      <c r="AC7" s="1">
        <f>(T7+V7)/(W7+V7+AA7)</f>
        <v>0.6190140845070422</v>
      </c>
      <c r="AD7" s="1">
        <f>2*AB7*AC7/(AB7+AC7)</f>
        <v>0.6751584202777955</v>
      </c>
      <c r="AE7" s="1">
        <f>(U7+V7)/(W7+V7+Z7)</f>
        <v>0.8303533718147261</v>
      </c>
      <c r="AF7" s="1">
        <f>(U7+V7)/(W7+V7+AA7)</f>
        <v>0.6922535211267605</v>
      </c>
      <c r="AG7" s="1">
        <f>2*AE7*AF7/(AE7+AF7)</f>
        <v>0.755040645202586</v>
      </c>
      <c r="AI7" s="1">
        <f>W7/P7</f>
        <v>0.8336854460093897</v>
      </c>
      <c r="AJ7" s="3">
        <f>MAX(0.001,Z7)/MAX(0.001,Q7)</f>
        <v>1</v>
      </c>
      <c r="AK7" s="4" t="e">
        <f>NORMSINV(AI7)-NORMSINV(AJ7)</f>
        <v>#VALUE!</v>
      </c>
      <c r="AL7" s="1">
        <f>(T7+X7)/P7</f>
        <v>0.6551643192488263</v>
      </c>
      <c r="AM7" s="1">
        <f>(U7+Y7)/P7</f>
        <v>0.7456572769953052</v>
      </c>
      <c r="AN7" s="3">
        <f>(T7+V7)/O7</f>
        <v>0.6190140845070422</v>
      </c>
      <c r="AO7" s="1"/>
      <c r="AP7" s="1">
        <f>AM7-AL7</f>
        <v>0.09049295774647881</v>
      </c>
    </row>
    <row r="8" spans="15:42" ht="12">
      <c r="O8" s="5"/>
      <c r="P8" s="5"/>
      <c r="Q8" s="5"/>
      <c r="R8" s="1"/>
      <c r="S8" s="1"/>
      <c r="T8" s="5"/>
      <c r="U8" s="5"/>
      <c r="V8" s="5"/>
      <c r="W8" s="5"/>
      <c r="X8" s="5"/>
      <c r="Y8" s="5"/>
      <c r="Z8" s="5"/>
      <c r="AA8" s="5"/>
      <c r="AB8" s="1"/>
      <c r="AC8" s="1"/>
      <c r="AD8" s="1"/>
      <c r="AE8" s="1"/>
      <c r="AF8" s="1"/>
      <c r="AG8" s="1"/>
      <c r="AI8" s="1"/>
      <c r="AJ8" s="3"/>
      <c r="AK8" s="4"/>
      <c r="AL8" s="1"/>
      <c r="AM8" s="1"/>
      <c r="AN8" s="3"/>
      <c r="AO8" s="1"/>
      <c r="AP8" s="1"/>
    </row>
    <row r="9" spans="15:42" ht="12">
      <c r="O9" s="5"/>
      <c r="P9" s="5"/>
      <c r="Q9" s="5"/>
      <c r="R9" s="1"/>
      <c r="S9" s="1"/>
      <c r="T9" s="5"/>
      <c r="U9" s="5"/>
      <c r="V9" s="5"/>
      <c r="W9" s="5"/>
      <c r="X9" s="5"/>
      <c r="Y9" s="5"/>
      <c r="Z9" s="5"/>
      <c r="AA9" s="5"/>
      <c r="AB9" s="1"/>
      <c r="AC9" s="1"/>
      <c r="AD9" s="1"/>
      <c r="AE9" s="1"/>
      <c r="AF9" s="1"/>
      <c r="AG9" s="1"/>
      <c r="AI9" s="1"/>
      <c r="AJ9" s="3"/>
      <c r="AK9" s="4"/>
      <c r="AL9" s="1"/>
      <c r="AM9" s="1"/>
      <c r="AN9" s="3"/>
      <c r="AO9" s="1"/>
      <c r="AP9" s="1"/>
    </row>
    <row r="10" spans="15:42" ht="12">
      <c r="O10" s="5"/>
      <c r="P10" s="5"/>
      <c r="Q10" s="5"/>
      <c r="R10" s="1"/>
      <c r="S10" s="1"/>
      <c r="T10" s="5"/>
      <c r="U10" s="5"/>
      <c r="V10" s="5"/>
      <c r="W10" s="5"/>
      <c r="X10" s="5"/>
      <c r="Y10" s="5"/>
      <c r="Z10" s="5"/>
      <c r="AA10" s="5"/>
      <c r="AB10" s="1"/>
      <c r="AC10" s="1"/>
      <c r="AD10" s="1"/>
      <c r="AE10" s="1"/>
      <c r="AF10" s="1"/>
      <c r="AG10" s="1"/>
      <c r="AI10" s="1"/>
      <c r="AJ10" s="3"/>
      <c r="AK10" s="4"/>
      <c r="AL10" s="1"/>
      <c r="AM10" s="1"/>
      <c r="AN10" s="3"/>
      <c r="AO10" s="1"/>
      <c r="AP10" s="1"/>
    </row>
    <row r="11" spans="1:42" ht="12">
      <c r="A11">
        <v>9</v>
      </c>
      <c r="B11">
        <v>1131</v>
      </c>
      <c r="C11">
        <v>0</v>
      </c>
      <c r="D11">
        <v>0</v>
      </c>
      <c r="E11">
        <v>317</v>
      </c>
      <c r="F11">
        <v>68</v>
      </c>
      <c r="G11">
        <v>1672</v>
      </c>
      <c r="H11">
        <v>1537</v>
      </c>
      <c r="I11">
        <v>0</v>
      </c>
      <c r="J11">
        <v>0</v>
      </c>
      <c r="K11">
        <v>317</v>
      </c>
      <c r="L11">
        <v>91</v>
      </c>
      <c r="M11">
        <v>1266</v>
      </c>
      <c r="O11" s="5">
        <f>B11+G11+C11+D11+E11+sutton!E11</f>
        <v>4421</v>
      </c>
      <c r="P11" s="5">
        <f>B11+G11+E11+sutton!E11</f>
        <v>4421</v>
      </c>
      <c r="Q11" s="5">
        <f>C11+D11</f>
        <v>0</v>
      </c>
      <c r="R11" s="1">
        <f>P11/O11</f>
        <v>1</v>
      </c>
      <c r="S11" s="1">
        <f>Q11/O11</f>
        <v>0</v>
      </c>
      <c r="T11" s="5">
        <f>B11</f>
        <v>1131</v>
      </c>
      <c r="U11" s="5">
        <f>H11</f>
        <v>1537</v>
      </c>
      <c r="V11" s="5">
        <f>C11</f>
        <v>0</v>
      </c>
      <c r="W11" s="5">
        <f>B11+G11</f>
        <v>2803</v>
      </c>
      <c r="X11" s="5">
        <f>F11</f>
        <v>68</v>
      </c>
      <c r="Y11" s="5">
        <f>L11</f>
        <v>91</v>
      </c>
      <c r="Z11" s="5">
        <f>D11</f>
        <v>0</v>
      </c>
      <c r="AA11" s="5">
        <f>E11+sutton!E11</f>
        <v>1618</v>
      </c>
      <c r="AB11" s="1">
        <f>(T11+V11)/(W11+V11+Z11)</f>
        <v>0.4034962540135569</v>
      </c>
      <c r="AC11" s="1">
        <f>(T11+V11)/(W11+V11+AA11)</f>
        <v>0.25582447410088216</v>
      </c>
      <c r="AD11" s="1">
        <f>2*AB11*AC11/(AB11+AC11)</f>
        <v>0.31312292358803984</v>
      </c>
      <c r="AE11" s="1">
        <f>(U11+V11)/(W11+V11+Z11)</f>
        <v>0.5483410631466286</v>
      </c>
      <c r="AF11" s="1">
        <f>(U11+V11)/(W11+V11+AA11)</f>
        <v>0.3476589007011988</v>
      </c>
      <c r="AG11" s="1">
        <f>2*AE11*AF11/(AE11+AF11)</f>
        <v>0.42552602436323367</v>
      </c>
      <c r="AI11" s="1">
        <f>W11/P11</f>
        <v>0.6340194526125311</v>
      </c>
      <c r="AJ11" s="3">
        <f>MAX(0.001,Z11)/MAX(0.001,Q11)</f>
        <v>1</v>
      </c>
      <c r="AK11" s="4" t="e">
        <f>NORMSINV(AI11)-NORMSINV(AJ11)</f>
        <v>#VALUE!</v>
      </c>
      <c r="AL11" s="1">
        <f>(T11+X11)/P11</f>
        <v>0.27120560959059037</v>
      </c>
      <c r="AM11" s="1">
        <f>(U11+Y11)/P11</f>
        <v>0.36824247907713187</v>
      </c>
      <c r="AN11" s="3">
        <f>(T11+V11)/O11</f>
        <v>0.25582447410088216</v>
      </c>
      <c r="AO11" s="1"/>
      <c r="AP11" s="1">
        <f>AM11-AL11</f>
        <v>0.0970368694865415</v>
      </c>
    </row>
    <row r="12" spans="15:42" ht="12">
      <c r="O12" s="5"/>
      <c r="P12" s="5"/>
      <c r="Q12" s="5"/>
      <c r="R12" s="1"/>
      <c r="S12" s="1"/>
      <c r="T12" s="5"/>
      <c r="U12" s="5"/>
      <c r="V12" s="5"/>
      <c r="W12" s="5"/>
      <c r="X12" s="5"/>
      <c r="Y12" s="5"/>
      <c r="Z12" s="5"/>
      <c r="AA12" s="5"/>
      <c r="AB12" s="1"/>
      <c r="AC12" s="1"/>
      <c r="AD12" s="1"/>
      <c r="AE12" s="1"/>
      <c r="AF12" s="1"/>
      <c r="AG12" s="1"/>
      <c r="AI12" s="1"/>
      <c r="AJ12" s="3"/>
      <c r="AK12" s="4"/>
      <c r="AL12" s="1"/>
      <c r="AM12" s="1"/>
      <c r="AN12" s="3"/>
      <c r="AO12" s="1"/>
      <c r="AP12" s="1"/>
    </row>
    <row r="13" spans="15:42" ht="12">
      <c r="O13" s="5"/>
      <c r="P13" s="5"/>
      <c r="Q13" s="5"/>
      <c r="R13" s="1"/>
      <c r="S13" s="1"/>
      <c r="T13" s="5"/>
      <c r="U13" s="5"/>
      <c r="V13" s="5"/>
      <c r="W13" s="5"/>
      <c r="X13" s="5"/>
      <c r="Y13" s="5"/>
      <c r="Z13" s="5"/>
      <c r="AA13" s="5"/>
      <c r="AB13" s="1"/>
      <c r="AC13" s="1"/>
      <c r="AD13" s="1"/>
      <c r="AE13" s="1"/>
      <c r="AF13" s="1"/>
      <c r="AG13" s="1"/>
      <c r="AI13" s="1"/>
      <c r="AJ13" s="3"/>
      <c r="AK13" s="4"/>
      <c r="AL13" s="1"/>
      <c r="AM13" s="1"/>
      <c r="AN13" s="3"/>
      <c r="AO13" s="1"/>
      <c r="AP13" s="1"/>
    </row>
    <row r="14" spans="1:42" ht="12">
      <c r="A14">
        <v>12</v>
      </c>
      <c r="B14">
        <v>240</v>
      </c>
      <c r="C14">
        <v>53</v>
      </c>
      <c r="D14">
        <v>2</v>
      </c>
      <c r="E14">
        <v>576</v>
      </c>
      <c r="F14">
        <v>227</v>
      </c>
      <c r="G14">
        <v>194</v>
      </c>
      <c r="H14">
        <v>275</v>
      </c>
      <c r="I14">
        <v>53</v>
      </c>
      <c r="J14">
        <v>2</v>
      </c>
      <c r="K14">
        <v>576</v>
      </c>
      <c r="L14">
        <v>290</v>
      </c>
      <c r="M14">
        <v>159</v>
      </c>
      <c r="O14" s="5">
        <f>B14+G14+C14+D14+E14</f>
        <v>1065</v>
      </c>
      <c r="P14" s="5">
        <f>B14+G14+E14</f>
        <v>1010</v>
      </c>
      <c r="Q14" s="5">
        <f>C14+D14</f>
        <v>55</v>
      </c>
      <c r="R14" s="1">
        <f>P14/O14</f>
        <v>0.9483568075117371</v>
      </c>
      <c r="S14" s="1">
        <f>Q14/O14</f>
        <v>0.051643192488262914</v>
      </c>
      <c r="T14" s="5">
        <f>B14</f>
        <v>240</v>
      </c>
      <c r="U14" s="5">
        <f>H14</f>
        <v>275</v>
      </c>
      <c r="V14" s="5">
        <f>C14</f>
        <v>53</v>
      </c>
      <c r="W14" s="5">
        <f>B14+G14</f>
        <v>434</v>
      </c>
      <c r="X14" s="5">
        <f>F14</f>
        <v>227</v>
      </c>
      <c r="Y14" s="5">
        <f>L14</f>
        <v>290</v>
      </c>
      <c r="Z14" s="5">
        <f>D14</f>
        <v>2</v>
      </c>
      <c r="AA14" s="5">
        <f>E14</f>
        <v>576</v>
      </c>
      <c r="AB14" s="1">
        <f>(T14+V14)/(W14+V14+Z14)</f>
        <v>0.5991820040899796</v>
      </c>
      <c r="AC14" s="1">
        <f>(T14+V14)/(W14+V14+AA14)</f>
        <v>0.2756349952963311</v>
      </c>
      <c r="AD14" s="1">
        <f>2*AB14*AC14/(AB14+AC14)</f>
        <v>0.37757731958762886</v>
      </c>
      <c r="AE14" s="1">
        <f>(U14+V14)/(W14+V14+Z14)</f>
        <v>0.6707566462167689</v>
      </c>
      <c r="AF14" s="1">
        <f>(U14+V14)/(W14+V14+AA14)</f>
        <v>0.3085606773283161</v>
      </c>
      <c r="AG14" s="1">
        <f>2*AE14*AF14/(AE14+AF14)</f>
        <v>0.4226804123711341</v>
      </c>
      <c r="AI14" s="1">
        <f>W14/P14</f>
        <v>0.4297029702970297</v>
      </c>
      <c r="AJ14" s="3">
        <f>MAX(0.001,Z14)/MAX(0.001,Q14)</f>
        <v>0.03636363636363636</v>
      </c>
      <c r="AK14" s="4">
        <f>NORMSINV(AI14)-NORMSINV(AJ14)</f>
        <v>1.6174079861937412</v>
      </c>
      <c r="AL14" s="1">
        <f>(T14+X14)/P14</f>
        <v>0.4623762376237624</v>
      </c>
      <c r="AM14" s="1">
        <f>(U14+Y14)/P14</f>
        <v>0.5594059405940595</v>
      </c>
      <c r="AN14" s="3">
        <f>(T14+V14)/O14</f>
        <v>0.27511737089201876</v>
      </c>
      <c r="AO14" s="1"/>
      <c r="AP14" s="1">
        <f>AM14-AL14</f>
        <v>0.09702970297029706</v>
      </c>
    </row>
    <row r="15" spans="15:42" ht="12">
      <c r="O15" s="5"/>
      <c r="P15" s="5"/>
      <c r="Q15" s="5"/>
      <c r="R15" s="1"/>
      <c r="S15" s="1"/>
      <c r="T15" s="5"/>
      <c r="U15" s="5"/>
      <c r="V15" s="5"/>
      <c r="W15" s="5"/>
      <c r="X15" s="5"/>
      <c r="Y15" s="5"/>
      <c r="Z15" s="5"/>
      <c r="AA15" s="5"/>
      <c r="AB15" s="1"/>
      <c r="AC15" s="1"/>
      <c r="AD15" s="1"/>
      <c r="AE15" s="1"/>
      <c r="AF15" s="1"/>
      <c r="AG15" s="1"/>
      <c r="AI15" s="1"/>
      <c r="AJ15" s="3"/>
      <c r="AK15" s="4"/>
      <c r="AL15" s="1"/>
      <c r="AM15" s="1"/>
      <c r="AN15" s="3"/>
      <c r="AO15" s="1"/>
      <c r="AP15" s="1"/>
    </row>
    <row r="16" spans="1:42" ht="12">
      <c r="A16">
        <v>14</v>
      </c>
      <c r="B16">
        <v>1745</v>
      </c>
      <c r="C16">
        <v>311</v>
      </c>
      <c r="D16">
        <v>98</v>
      </c>
      <c r="E16">
        <v>34</v>
      </c>
      <c r="F16">
        <v>27</v>
      </c>
      <c r="G16">
        <v>172</v>
      </c>
      <c r="H16">
        <v>1789</v>
      </c>
      <c r="I16">
        <v>311</v>
      </c>
      <c r="J16">
        <v>98</v>
      </c>
      <c r="K16">
        <v>34</v>
      </c>
      <c r="L16">
        <v>27</v>
      </c>
      <c r="M16">
        <v>128</v>
      </c>
      <c r="O16" s="5">
        <f>B16+G16+C16+D16+E16</f>
        <v>2360</v>
      </c>
      <c r="P16" s="5">
        <f>B16+G16+E16</f>
        <v>1951</v>
      </c>
      <c r="Q16" s="5">
        <f>C16+D16</f>
        <v>409</v>
      </c>
      <c r="R16" s="1">
        <f>P16/O16</f>
        <v>0.8266949152542373</v>
      </c>
      <c r="S16" s="1">
        <f>Q16/O16</f>
        <v>0.1733050847457627</v>
      </c>
      <c r="T16" s="5">
        <f>B16</f>
        <v>1745</v>
      </c>
      <c r="U16" s="5">
        <f>H16</f>
        <v>1789</v>
      </c>
      <c r="V16" s="5">
        <f>C16</f>
        <v>311</v>
      </c>
      <c r="W16" s="5">
        <f>B16+G16</f>
        <v>1917</v>
      </c>
      <c r="X16" s="5">
        <f>F16</f>
        <v>27</v>
      </c>
      <c r="Y16" s="5">
        <f>L16</f>
        <v>27</v>
      </c>
      <c r="Z16" s="5">
        <f>D16</f>
        <v>98</v>
      </c>
      <c r="AA16" s="5">
        <f>E16</f>
        <v>34</v>
      </c>
      <c r="AB16" s="1">
        <f>(T16+V16)/(W16+V16+Z16)</f>
        <v>0.883920894239037</v>
      </c>
      <c r="AC16" s="1">
        <f>(T16+V16)/(W16+V16+AA16)</f>
        <v>0.9089301503094607</v>
      </c>
      <c r="AD16" s="1">
        <f>2*AB16*AC16/(AB16+AC16)</f>
        <v>0.8962510897994769</v>
      </c>
      <c r="AE16" s="1">
        <f>(U16+V16)/(W16+V16+Z16)</f>
        <v>0.9028374892519346</v>
      </c>
      <c r="AF16" s="1">
        <f>(U16+V16)/(W16+V16+AA16)</f>
        <v>0.9283819628647215</v>
      </c>
      <c r="AG16" s="1">
        <f>2*AE16*AF16/(AE16+AF16)</f>
        <v>0.915431560592851</v>
      </c>
      <c r="AI16" s="1">
        <f>W16/P16</f>
        <v>0.9825730394669401</v>
      </c>
      <c r="AJ16" s="3">
        <f>MAX(0.001,Z16)/MAX(0.001,Q16)</f>
        <v>0.2396088019559902</v>
      </c>
      <c r="AK16" s="4">
        <f>NORMSINV(AI16)-NORMSINV(AJ16)</f>
        <v>2.8176129969681307</v>
      </c>
      <c r="AL16" s="1">
        <f>(T16+X16)/P16</f>
        <v>0.9082521783700667</v>
      </c>
      <c r="AM16" s="1">
        <f>(U16+Y16)/P16</f>
        <v>0.9308047155304972</v>
      </c>
      <c r="AN16" s="3">
        <f>(T16+V16)/O16</f>
        <v>0.8711864406779661</v>
      </c>
      <c r="AO16" s="1"/>
      <c r="AP16" s="1">
        <f>AM16-AL16</f>
        <v>0.022552537160430486</v>
      </c>
    </row>
    <row r="17" spans="1:42" ht="12">
      <c r="A17">
        <v>15</v>
      </c>
      <c r="B17">
        <v>1216</v>
      </c>
      <c r="C17">
        <v>405</v>
      </c>
      <c r="D17">
        <v>50</v>
      </c>
      <c r="E17">
        <v>299</v>
      </c>
      <c r="F17">
        <v>247</v>
      </c>
      <c r="G17">
        <v>504</v>
      </c>
      <c r="H17">
        <v>1502</v>
      </c>
      <c r="I17">
        <v>405</v>
      </c>
      <c r="J17">
        <v>50</v>
      </c>
      <c r="K17">
        <v>299</v>
      </c>
      <c r="L17">
        <v>251</v>
      </c>
      <c r="M17">
        <v>218</v>
      </c>
      <c r="O17" s="5">
        <f>B17+G17+C17+D17+E17</f>
        <v>2474</v>
      </c>
      <c r="P17" s="5">
        <f>B17+G17+E17</f>
        <v>2019</v>
      </c>
      <c r="Q17" s="5">
        <f>C17+D17</f>
        <v>455</v>
      </c>
      <c r="R17" s="1">
        <f>P17/O17</f>
        <v>0.8160873080032336</v>
      </c>
      <c r="S17" s="1">
        <f>Q17/O17</f>
        <v>0.18391269199676638</v>
      </c>
      <c r="T17" s="5">
        <f>B17</f>
        <v>1216</v>
      </c>
      <c r="U17" s="5">
        <f>H17</f>
        <v>1502</v>
      </c>
      <c r="V17" s="5">
        <f>C17</f>
        <v>405</v>
      </c>
      <c r="W17" s="5">
        <f>B17+G17</f>
        <v>1720</v>
      </c>
      <c r="X17" s="5">
        <f>F17</f>
        <v>247</v>
      </c>
      <c r="Y17" s="5">
        <f>L17</f>
        <v>251</v>
      </c>
      <c r="Z17" s="5">
        <f>D17</f>
        <v>50</v>
      </c>
      <c r="AA17" s="5">
        <f>E17</f>
        <v>299</v>
      </c>
      <c r="AB17" s="1">
        <f>(T17+V17)/(W17+V17+Z17)</f>
        <v>0.7452873563218391</v>
      </c>
      <c r="AC17" s="1">
        <f>(T17+V17)/(W17+V17+AA17)</f>
        <v>0.6687293729372937</v>
      </c>
      <c r="AD17" s="1">
        <f>2*AB17*AC17/(AB17+AC17)</f>
        <v>0.7049358556207871</v>
      </c>
      <c r="AE17" s="1">
        <f>(U17+V17)/(W17+V17+Z17)</f>
        <v>0.8767816091954023</v>
      </c>
      <c r="AF17" s="1">
        <f>(U17+V17)/(W17+V17+AA17)</f>
        <v>0.7867161716171617</v>
      </c>
      <c r="AG17" s="1">
        <f>2*AE17*AF17/(AE17+AF17)</f>
        <v>0.8293107197216786</v>
      </c>
      <c r="AI17" s="1">
        <f>W17/P17</f>
        <v>0.8519068845963348</v>
      </c>
      <c r="AJ17" s="3">
        <f>MAX(0.001,Z17)/MAX(0.001,Q17)</f>
        <v>0.10989010989010989</v>
      </c>
      <c r="AK17" s="4">
        <f>NORMSINV(AI17)-NORMSINV(AJ17)</f>
        <v>2.2717595632584557</v>
      </c>
      <c r="AL17" s="1">
        <f>(T17+X17)/P17</f>
        <v>0.7246161466072313</v>
      </c>
      <c r="AM17" s="1">
        <f>(U17+Y17)/P17</f>
        <v>0.8682516097077762</v>
      </c>
      <c r="AN17" s="3">
        <f>(T17+V17)/O17</f>
        <v>0.6552142279708973</v>
      </c>
      <c r="AO17" s="1"/>
      <c r="AP17" s="1">
        <f>AM17-AL17</f>
        <v>0.14363546310054487</v>
      </c>
    </row>
    <row r="18" spans="1:42" ht="12">
      <c r="A18">
        <v>16</v>
      </c>
      <c r="B18">
        <v>1336</v>
      </c>
      <c r="C18">
        <v>285</v>
      </c>
      <c r="D18">
        <v>352</v>
      </c>
      <c r="E18">
        <v>7</v>
      </c>
      <c r="F18">
        <v>3</v>
      </c>
      <c r="G18">
        <v>936</v>
      </c>
      <c r="H18">
        <v>1854</v>
      </c>
      <c r="I18">
        <v>285</v>
      </c>
      <c r="J18">
        <v>352</v>
      </c>
      <c r="K18">
        <v>7</v>
      </c>
      <c r="L18">
        <v>3</v>
      </c>
      <c r="M18">
        <v>418</v>
      </c>
      <c r="O18" s="5">
        <f>B18+G18+C18+D18+E18</f>
        <v>2916</v>
      </c>
      <c r="P18" s="5">
        <f>B18+G18+E18</f>
        <v>2279</v>
      </c>
      <c r="Q18" s="5">
        <f>C18+D18</f>
        <v>637</v>
      </c>
      <c r="R18" s="1">
        <f>P18/O18</f>
        <v>0.7815500685871056</v>
      </c>
      <c r="S18" s="1">
        <f>Q18/O18</f>
        <v>0.21844993141289437</v>
      </c>
      <c r="T18" s="5">
        <f>B18</f>
        <v>1336</v>
      </c>
      <c r="U18" s="5">
        <f>H18</f>
        <v>1854</v>
      </c>
      <c r="V18" s="5">
        <f>C18</f>
        <v>285</v>
      </c>
      <c r="W18" s="5">
        <f>B18+G18</f>
        <v>2272</v>
      </c>
      <c r="X18" s="5">
        <f>F18</f>
        <v>3</v>
      </c>
      <c r="Y18" s="5">
        <f>L18</f>
        <v>3</v>
      </c>
      <c r="Z18" s="5">
        <f>D18</f>
        <v>352</v>
      </c>
      <c r="AA18" s="5">
        <f>E18</f>
        <v>7</v>
      </c>
      <c r="AB18" s="1">
        <f>(T18+V18)/(W18+V18+Z18)</f>
        <v>0.5572361636301134</v>
      </c>
      <c r="AC18" s="1">
        <f>(T18+V18)/(W18+V18+AA18)</f>
        <v>0.6322152886115444</v>
      </c>
      <c r="AD18" s="1">
        <f>2*AB18*AC18/(AB18+AC18)</f>
        <v>0.5923625068518179</v>
      </c>
      <c r="AE18" s="1">
        <f>(U18+V18)/(W18+V18+Z18)</f>
        <v>0.735304228257133</v>
      </c>
      <c r="AF18" s="1">
        <f>(U18+V18)/(W18+V18+AA18)</f>
        <v>0.8342433697347894</v>
      </c>
      <c r="AG18" s="1">
        <f>2*AE18*AF18/(AE18+AF18)</f>
        <v>0.7816553992325964</v>
      </c>
      <c r="AI18" s="1">
        <f>W18/P18</f>
        <v>0.9969284774023695</v>
      </c>
      <c r="AJ18" s="3">
        <f>MAX(0.001,Z18)/MAX(0.001,Q18)</f>
        <v>0.5525902668759811</v>
      </c>
      <c r="AK18" s="4">
        <f>NORMSINV(AI18)-NORMSINV(AJ18)</f>
        <v>2.607838328651595</v>
      </c>
      <c r="AL18" s="1">
        <f>(T18+X18)/P18</f>
        <v>0.5875383940324704</v>
      </c>
      <c r="AM18" s="1">
        <f>(U18+Y18)/P18</f>
        <v>0.8148310662571303</v>
      </c>
      <c r="AN18" s="3">
        <f>(T18+V18)/O18</f>
        <v>0.5558984910836763</v>
      </c>
      <c r="AO18" s="1"/>
      <c r="AP18" s="1">
        <f>AM18-AL18</f>
        <v>0.22729267222465988</v>
      </c>
    </row>
    <row r="19" spans="15:42" ht="12">
      <c r="O19" s="5"/>
      <c r="P19" s="5"/>
      <c r="Q19" s="5"/>
      <c r="R19" s="1"/>
      <c r="S19" s="1"/>
      <c r="T19" s="5"/>
      <c r="U19" s="5"/>
      <c r="V19" s="5"/>
      <c r="W19" s="5"/>
      <c r="X19" s="5"/>
      <c r="Y19" s="5"/>
      <c r="Z19" s="5"/>
      <c r="AA19" s="5"/>
      <c r="AB19" s="1"/>
      <c r="AC19" s="1"/>
      <c r="AD19" s="1"/>
      <c r="AE19" s="1"/>
      <c r="AF19" s="1"/>
      <c r="AG19" s="1"/>
      <c r="AI19" s="1"/>
      <c r="AJ19" s="3"/>
      <c r="AK19" s="4"/>
      <c r="AL19" s="1"/>
      <c r="AM19" s="1"/>
      <c r="AN19" s="3"/>
      <c r="AO19" s="1"/>
      <c r="AP19" s="1"/>
    </row>
    <row r="20" spans="15:42" ht="12">
      <c r="O20" s="5"/>
      <c r="P20" s="5"/>
      <c r="Q20" s="5"/>
      <c r="R20" s="1"/>
      <c r="S20" s="1"/>
      <c r="T20" s="5"/>
      <c r="U20" s="5"/>
      <c r="V20" s="5"/>
      <c r="W20" s="5"/>
      <c r="X20" s="5"/>
      <c r="Y20" s="5"/>
      <c r="Z20" s="5"/>
      <c r="AA20" s="5"/>
      <c r="AB20" s="1"/>
      <c r="AC20" s="1"/>
      <c r="AD20" s="1"/>
      <c r="AE20" s="1"/>
      <c r="AF20" s="1"/>
      <c r="AG20" s="1"/>
      <c r="AI20" s="1"/>
      <c r="AJ20" s="3"/>
      <c r="AK20" s="4"/>
      <c r="AL20" s="1"/>
      <c r="AM20" s="1"/>
      <c r="AN20" s="3"/>
      <c r="AO20" s="1"/>
      <c r="AP20" s="1"/>
    </row>
    <row r="21" spans="1:42" ht="12">
      <c r="A21">
        <v>19</v>
      </c>
      <c r="B21">
        <v>999</v>
      </c>
      <c r="C21">
        <v>0</v>
      </c>
      <c r="D21">
        <v>0</v>
      </c>
      <c r="E21">
        <v>480</v>
      </c>
      <c r="F21">
        <v>135</v>
      </c>
      <c r="G21">
        <v>2776</v>
      </c>
      <c r="H21">
        <v>1816</v>
      </c>
      <c r="I21">
        <v>0</v>
      </c>
      <c r="J21">
        <v>0</v>
      </c>
      <c r="K21">
        <v>480</v>
      </c>
      <c r="L21">
        <v>166</v>
      </c>
      <c r="M21">
        <v>1959</v>
      </c>
      <c r="O21" s="5">
        <f>B21+G21+C21+D21+E21</f>
        <v>4255</v>
      </c>
      <c r="P21" s="5">
        <f>B21+G21+E21</f>
        <v>4255</v>
      </c>
      <c r="Q21" s="5">
        <f>C21+D21</f>
        <v>0</v>
      </c>
      <c r="R21" s="1">
        <f>P21/O21</f>
        <v>1</v>
      </c>
      <c r="S21" s="1">
        <f>Q21/O21</f>
        <v>0</v>
      </c>
      <c r="T21" s="5">
        <f>B21</f>
        <v>999</v>
      </c>
      <c r="U21" s="5">
        <f>H21</f>
        <v>1816</v>
      </c>
      <c r="V21" s="5">
        <f>C21</f>
        <v>0</v>
      </c>
      <c r="W21" s="5">
        <f>B21+G21</f>
        <v>3775</v>
      </c>
      <c r="X21" s="5">
        <f>F21</f>
        <v>135</v>
      </c>
      <c r="Y21" s="5">
        <f>L21</f>
        <v>166</v>
      </c>
      <c r="Z21" s="5">
        <f>D21</f>
        <v>0</v>
      </c>
      <c r="AA21" s="5">
        <f>E21</f>
        <v>480</v>
      </c>
      <c r="AB21" s="1">
        <f>(T21+V21)/(W21+V21+Z21)</f>
        <v>0.264635761589404</v>
      </c>
      <c r="AC21" s="1">
        <f>(T21+V21)/(W21+V21+AA21)</f>
        <v>0.23478260869565218</v>
      </c>
      <c r="AD21" s="1">
        <f>2*AB21*AC21/(AB21+AC21)</f>
        <v>0.24881693648816935</v>
      </c>
      <c r="AE21" s="1">
        <f>(U21+V21)/(W21+V21+Z21)</f>
        <v>0.4810596026490066</v>
      </c>
      <c r="AF21" s="1">
        <f>(U21+V21)/(W21+V21+AA21)</f>
        <v>0.42679200940070505</v>
      </c>
      <c r="AG21" s="1">
        <f>2*AE21*AF21/(AE21+AF21)</f>
        <v>0.4523038605230386</v>
      </c>
      <c r="AI21" s="1">
        <f>W21/P21</f>
        <v>0.8871915393654524</v>
      </c>
      <c r="AJ21" s="3">
        <f>MAX(0.001,Z21)/MAX(0.001,Q21)</f>
        <v>1</v>
      </c>
      <c r="AK21" s="4" t="e">
        <f>NORMSINV(AI21)-NORMSINV(AJ21)</f>
        <v>#VALUE!</v>
      </c>
      <c r="AL21" s="1">
        <f>(T21+X21)/P21</f>
        <v>0.2665099882491187</v>
      </c>
      <c r="AM21" s="1">
        <f>(U21+Y21)/P21</f>
        <v>0.4658049353701528</v>
      </c>
      <c r="AN21" s="3">
        <f>(T21+V21)/O21</f>
        <v>0.23478260869565218</v>
      </c>
      <c r="AO21" s="1"/>
      <c r="AP21" s="1">
        <f>AM21-AL21</f>
        <v>0.19929494712103407</v>
      </c>
    </row>
    <row r="22" spans="1:42" ht="12">
      <c r="A22">
        <v>20</v>
      </c>
      <c r="B22">
        <v>2389</v>
      </c>
      <c r="C22">
        <v>200</v>
      </c>
      <c r="D22">
        <v>169</v>
      </c>
      <c r="E22">
        <v>138</v>
      </c>
      <c r="F22">
        <v>46</v>
      </c>
      <c r="G22">
        <v>1050</v>
      </c>
      <c r="H22">
        <v>3041</v>
      </c>
      <c r="I22">
        <v>200</v>
      </c>
      <c r="J22">
        <v>169</v>
      </c>
      <c r="K22">
        <v>138</v>
      </c>
      <c r="L22">
        <v>52</v>
      </c>
      <c r="M22">
        <v>398</v>
      </c>
      <c r="O22" s="5">
        <f>B22+G22+C22+D22+E22</f>
        <v>3946</v>
      </c>
      <c r="P22" s="5">
        <f>B22+G22+E22</f>
        <v>3577</v>
      </c>
      <c r="Q22" s="5">
        <f>C22+D22</f>
        <v>369</v>
      </c>
      <c r="R22" s="1">
        <f>P22/O22</f>
        <v>0.9064875823618854</v>
      </c>
      <c r="S22" s="1">
        <f>Q22/O22</f>
        <v>0.09351241763811455</v>
      </c>
      <c r="T22" s="5">
        <f>B22</f>
        <v>2389</v>
      </c>
      <c r="U22" s="5">
        <f>H22</f>
        <v>3041</v>
      </c>
      <c r="V22" s="5">
        <f>C22</f>
        <v>200</v>
      </c>
      <c r="W22" s="5">
        <f>B22+G22</f>
        <v>3439</v>
      </c>
      <c r="X22" s="5">
        <f>F22</f>
        <v>46</v>
      </c>
      <c r="Y22" s="5">
        <f>L22</f>
        <v>52</v>
      </c>
      <c r="Z22" s="5">
        <f>D22</f>
        <v>169</v>
      </c>
      <c r="AA22" s="5">
        <f>E22</f>
        <v>138</v>
      </c>
      <c r="AB22" s="1">
        <f>(T22+V22)/(W22+V22+Z22)</f>
        <v>0.6798844537815126</v>
      </c>
      <c r="AC22" s="1">
        <f>(T22+V22)/(W22+V22+AA22)</f>
        <v>0.6854646544876887</v>
      </c>
      <c r="AD22" s="1">
        <f>2*AB22*AC22/(AB22+AC22)</f>
        <v>0.6826631509558339</v>
      </c>
      <c r="AE22" s="1">
        <f>(U22+V22)/(W22+V22+Z22)</f>
        <v>0.8511029411764706</v>
      </c>
      <c r="AF22" s="1">
        <f>(U22+V22)/(W22+V22+AA22)</f>
        <v>0.8580884299708763</v>
      </c>
      <c r="AG22" s="1">
        <f>2*AE22*AF22/(AE22+AF22)</f>
        <v>0.8545814106789716</v>
      </c>
      <c r="AI22" s="1">
        <f>W22/P22</f>
        <v>0.961420184512161</v>
      </c>
      <c r="AJ22" s="3">
        <f>MAX(0.001,Z22)/MAX(0.001,Q22)</f>
        <v>0.45799457994579945</v>
      </c>
      <c r="AK22" s="4">
        <f>NORMSINV(AI22)-NORMSINV(AJ22)</f>
        <v>1.8728970353455783</v>
      </c>
      <c r="AL22" s="1">
        <f>(T22+X22)/P22</f>
        <v>0.6807380486441151</v>
      </c>
      <c r="AM22" s="1">
        <f>(U22+Y22)/P22</f>
        <v>0.864691081912217</v>
      </c>
      <c r="AN22" s="3">
        <f>(T22+V22)/O22</f>
        <v>0.6561074505828687</v>
      </c>
      <c r="AO22" s="1"/>
      <c r="AP22" s="1">
        <f>AM22-AL22</f>
        <v>0.18395303326810186</v>
      </c>
    </row>
    <row r="23" spans="15:42" ht="12">
      <c r="O23" s="5"/>
      <c r="P23" s="5"/>
      <c r="Q23" s="5"/>
      <c r="R23" s="1"/>
      <c r="S23" s="1"/>
      <c r="T23" s="5"/>
      <c r="U23" s="5"/>
      <c r="V23" s="5"/>
      <c r="W23" s="5"/>
      <c r="X23" s="5"/>
      <c r="Y23" s="5"/>
      <c r="Z23" s="5"/>
      <c r="AA23" s="5"/>
      <c r="AB23" s="1"/>
      <c r="AC23" s="1"/>
      <c r="AD23" s="1"/>
      <c r="AE23" s="1"/>
      <c r="AF23" s="1"/>
      <c r="AG23" s="1"/>
      <c r="AI23" s="1"/>
      <c r="AJ23" s="3"/>
      <c r="AK23" s="4"/>
      <c r="AL23" s="1"/>
      <c r="AM23" s="1"/>
      <c r="AN23" s="3"/>
      <c r="AO23" s="1"/>
      <c r="AP23" s="1"/>
    </row>
    <row r="24" spans="15:42" ht="12">
      <c r="O24" s="5"/>
      <c r="P24" s="5"/>
      <c r="Q24" s="5"/>
      <c r="R24" s="1"/>
      <c r="S24" s="1"/>
      <c r="T24" s="5"/>
      <c r="U24" s="5"/>
      <c r="V24" s="5"/>
      <c r="W24" s="5"/>
      <c r="X24" s="5"/>
      <c r="Y24" s="5"/>
      <c r="Z24" s="5"/>
      <c r="AA24" s="5"/>
      <c r="AB24" s="1"/>
      <c r="AC24" s="1"/>
      <c r="AD24" s="1"/>
      <c r="AE24" s="1"/>
      <c r="AF24" s="1"/>
      <c r="AG24" s="1"/>
      <c r="AI24" s="1"/>
      <c r="AJ24" s="3"/>
      <c r="AK24" s="4"/>
      <c r="AL24" s="1"/>
      <c r="AM24" s="1"/>
      <c r="AN24" s="3"/>
      <c r="AO24" s="1"/>
      <c r="AP24" s="1"/>
    </row>
    <row r="25" spans="15:42" ht="12">
      <c r="O25" s="5"/>
      <c r="P25" s="5"/>
      <c r="Q25" s="5"/>
      <c r="R25" s="1"/>
      <c r="S25" s="1"/>
      <c r="T25" s="5"/>
      <c r="U25" s="5"/>
      <c r="V25" s="5"/>
      <c r="W25" s="5"/>
      <c r="X25" s="5"/>
      <c r="Y25" s="5"/>
      <c r="Z25" s="5"/>
      <c r="AA25" s="5"/>
      <c r="AB25" s="1"/>
      <c r="AC25" s="1"/>
      <c r="AD25" s="1"/>
      <c r="AE25" s="1"/>
      <c r="AF25" s="1"/>
      <c r="AG25" s="1"/>
      <c r="AI25" s="1"/>
      <c r="AJ25" s="3"/>
      <c r="AK25" s="4"/>
      <c r="AL25" s="1"/>
      <c r="AM25" s="1"/>
      <c r="AN25" s="3"/>
      <c r="AO25" s="1"/>
      <c r="AP25" s="1"/>
    </row>
    <row r="26" spans="15:42" ht="12">
      <c r="O26" s="5"/>
      <c r="P26" s="5"/>
      <c r="Q26" s="5"/>
      <c r="R26" s="1"/>
      <c r="S26" s="1"/>
      <c r="T26" s="5"/>
      <c r="U26" s="5"/>
      <c r="V26" s="5"/>
      <c r="W26" s="5"/>
      <c r="X26" s="5"/>
      <c r="Y26" s="5"/>
      <c r="Z26" s="5"/>
      <c r="AA26" s="5"/>
      <c r="AB26" s="1"/>
      <c r="AC26" s="1"/>
      <c r="AD26" s="1"/>
      <c r="AE26" s="1"/>
      <c r="AF26" s="1"/>
      <c r="AG26" s="1"/>
      <c r="AI26" s="1"/>
      <c r="AJ26" s="3"/>
      <c r="AK26" s="4"/>
      <c r="AL26" s="1"/>
      <c r="AM26" s="1"/>
      <c r="AN26" s="3"/>
      <c r="AO26" s="1"/>
      <c r="AP26" s="1"/>
    </row>
    <row r="27" spans="15:42" ht="12">
      <c r="O27" s="5"/>
      <c r="P27" s="5"/>
      <c r="Q27" s="5"/>
      <c r="R27" s="1"/>
      <c r="S27" s="1"/>
      <c r="T27" s="5"/>
      <c r="U27" s="5"/>
      <c r="V27" s="5"/>
      <c r="W27" s="5"/>
      <c r="X27" s="5"/>
      <c r="Y27" s="5"/>
      <c r="Z27" s="5"/>
      <c r="AA27" s="5"/>
      <c r="AB27" s="1"/>
      <c r="AC27" s="1"/>
      <c r="AD27" s="1"/>
      <c r="AE27" s="1"/>
      <c r="AF27" s="1"/>
      <c r="AG27" s="1"/>
      <c r="AI27" s="1"/>
      <c r="AJ27" s="3"/>
      <c r="AK27" s="4"/>
      <c r="AL27" s="1"/>
      <c r="AM27" s="1"/>
      <c r="AN27" s="3"/>
      <c r="AO27" s="1"/>
      <c r="AP27" s="1"/>
    </row>
    <row r="29" spans="2:42" ht="12">
      <c r="B29" s="5">
        <f>SUM(B3:B27)</f>
        <v>15343</v>
      </c>
      <c r="C29" s="5">
        <f>SUM(C3:C27)</f>
        <v>1277</v>
      </c>
      <c r="D29" s="5">
        <f>SUM(D3:D27)</f>
        <v>878</v>
      </c>
      <c r="E29" s="5">
        <f>SUM(E3:E27)</f>
        <v>3270</v>
      </c>
      <c r="F29" s="5">
        <f>SUM(F3:F27)</f>
        <v>1061</v>
      </c>
      <c r="G29" s="5">
        <f>SUM(G3:G27)</f>
        <v>9903</v>
      </c>
      <c r="H29" s="5">
        <f>SUM(H3:H27)</f>
        <v>18913</v>
      </c>
      <c r="I29" s="5">
        <f>SUM(I3:I27)</f>
        <v>1277</v>
      </c>
      <c r="J29" s="5">
        <f>SUM(J3:J27)</f>
        <v>878</v>
      </c>
      <c r="K29" s="5">
        <f>SUM(K3:K27)</f>
        <v>3270</v>
      </c>
      <c r="L29" s="5">
        <f>SUM(L3:L27)</f>
        <v>1335</v>
      </c>
      <c r="M29" s="5">
        <f>SUM(M3:M27)</f>
        <v>6333</v>
      </c>
      <c r="O29" s="5">
        <f>SUM(O3:O27)</f>
        <v>31972</v>
      </c>
      <c r="P29" s="5">
        <f>SUM(P3:P27)</f>
        <v>29817</v>
      </c>
      <c r="Q29" s="5">
        <f>SUM(Q3:Q27)</f>
        <v>2155</v>
      </c>
      <c r="R29" s="1">
        <f>P29/O29</f>
        <v>0.9325972726135369</v>
      </c>
      <c r="S29" s="1">
        <f>Q29/O29</f>
        <v>0.06740272738646315</v>
      </c>
      <c r="T29" s="5">
        <f>SUM(T3:T27)</f>
        <v>15343</v>
      </c>
      <c r="U29" s="5">
        <f>SUM(U3:U27)</f>
        <v>18913</v>
      </c>
      <c r="V29" s="5">
        <f>SUM(V3:V27)</f>
        <v>1277</v>
      </c>
      <c r="W29" s="5">
        <f>SUM(W3:W27)</f>
        <v>25246</v>
      </c>
      <c r="X29" s="5">
        <f>SUM(X3:X27)</f>
        <v>1061</v>
      </c>
      <c r="Y29" s="5">
        <f>SUM(Y3:Y27)</f>
        <v>1335</v>
      </c>
      <c r="Z29" s="5">
        <f>SUM(Z3:Z27)</f>
        <v>878</v>
      </c>
      <c r="AA29" s="5">
        <f>SUM(AA3:AA27)</f>
        <v>4571</v>
      </c>
      <c r="AI29" s="1">
        <f>W29/P29</f>
        <v>0.8466981923064024</v>
      </c>
      <c r="AJ29" s="3">
        <f>MAX(0.001,Z29)/MAX(0.001,Q29)</f>
        <v>0.4074245939675174</v>
      </c>
      <c r="AK29" s="4">
        <f>NORMSINV(AI29)-NORMSINV(AJ29)</f>
        <v>1.2565495625449465</v>
      </c>
      <c r="AL29" s="6">
        <f>AVERAGE(AL3:AL27)</f>
        <v>0.5693231027963669</v>
      </c>
      <c r="AM29" s="6">
        <f>AVERAGE(AM3:AM27)</f>
        <v>0.6989464707885479</v>
      </c>
      <c r="AN29" s="6">
        <f>AVERAGE(AN3:AN27)</f>
        <v>0.5152543410118374</v>
      </c>
      <c r="AP29" s="6">
        <f>AVERAGE(AP3:AP27)</f>
        <v>0.12962336799218102</v>
      </c>
    </row>
    <row r="30" ht="12">
      <c r="B30" s="5"/>
    </row>
  </sheetData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&amp;C&amp;"Bitstream Vera Sans,Roman"&amp;12&amp;A</oddHeader>
    <oddFooter>&amp;C&amp;"Bitstream Vera Sans,Roman"&amp;12Page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Ellis</dc:creator>
  <cp:keywords/>
  <dc:description/>
  <cp:lastModifiedBy>LRL</cp:lastModifiedBy>
  <cp:lastPrinted>2008-09-11T19:02:25Z</cp:lastPrinted>
  <dcterms:created xsi:type="dcterms:W3CDTF">2005-09-01T23:20:36Z</dcterms:created>
  <dcterms:modified xsi:type="dcterms:W3CDTF">2006-09-25T22:43:30Z</dcterms:modified>
  <cp:category/>
  <cp:version/>
  <cp:contentType/>
  <cp:contentStatus/>
  <cp:revision>1</cp:revision>
</cp:coreProperties>
</file>